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S:\GFO\2017-2019 Biennium\17-19 Biennial Budget\Rates, Scheds, Assessments &amp; Utilizations\AGCAP\"/>
    </mc:Choice>
  </mc:AlternateContent>
  <xr:revisionPtr revIDLastSave="0" documentId="13_ncr:1_{BFF03C0F-012B-4765-B6B8-F9799BAA5D8F}" xr6:coauthVersionLast="41" xr6:coauthVersionMax="41" xr10:uidLastSave="{00000000-0000-0000-0000-000000000000}"/>
  <bookViews>
    <workbookView xWindow="25080" yWindow="-120" windowWidth="25440" windowHeight="15390" tabRatio="688" activeTab="9" xr2:uid="{00000000-000D-0000-FFFF-FFFF00000000}"/>
  </bookViews>
  <sheets>
    <sheet name="Cover" sheetId="2" r:id="rId1"/>
    <sheet name="TOC" sheetId="3" r:id="rId2"/>
    <sheet name="1. Divider" sheetId="4" r:id="rId3"/>
    <sheet name="Narrative" sheetId="5" r:id="rId4"/>
    <sheet name="2. Divider" sheetId="6" r:id="rId5"/>
    <sheet name="CAP" sheetId="15" r:id="rId6"/>
    <sheet name="3. Divider" sheetId="7" r:id="rId7"/>
    <sheet name="Fixed Costs By Account" sheetId="8" r:id="rId8"/>
    <sheet name="4. Divider" sheetId="9" r:id="rId9"/>
    <sheet name="Fixed Costs By Division" sheetId="10" r:id="rId10"/>
    <sheet name="End" sheetId="11" r:id="rId11"/>
  </sheets>
  <definedNames>
    <definedName name="alloc_1" localSheetId="5">CAP!$A$397</definedName>
    <definedName name="alloc_2" localSheetId="5">CAP!$A$646</definedName>
    <definedName name="alloc_3" localSheetId="5">CAP!$A$887</definedName>
    <definedName name="alloc_4" localSheetId="5">CAP!$A$986</definedName>
    <definedName name="exp_1" localSheetId="5">CAP!$A$277</definedName>
    <definedName name="exp_2" localSheetId="5">CAP!$A$460</definedName>
    <definedName name="exp_3" localSheetId="5">CAP!$A$835</definedName>
    <definedName name="exp_4" localSheetId="5">CAP!$A$939</definedName>
    <definedName name="func_1_0" localSheetId="5">CAP!$A$333</definedName>
    <definedName name="func_1_1" localSheetId="5">CAP!$A$361</definedName>
    <definedName name="func_1_2" localSheetId="5">CAP!$A$373</definedName>
    <definedName name="func_1_3" localSheetId="5">CAP!$A$385</definedName>
    <definedName name="func_2_0" localSheetId="5">CAP!$A$495</definedName>
    <definedName name="func_3_0" localSheetId="5">CAP!$A$870</definedName>
    <definedName name="func_4_0" localSheetId="5">CAP!$A$974</definedName>
    <definedName name="inc_1" localSheetId="5">CAP!$A$322</definedName>
    <definedName name="inc_2" localSheetId="5">CAP!$A$484</definedName>
    <definedName name="inc_3" localSheetId="5">CAP!$A$859</definedName>
    <definedName name="inc_4" localSheetId="5">CAP!$A$963</definedName>
    <definedName name="narr_1" localSheetId="5">CAP!$A$236</definedName>
    <definedName name="narr_2" localSheetId="5">CAP!$A$419</definedName>
    <definedName name="narr_3" localSheetId="5">CAP!$A$794</definedName>
    <definedName name="narr_4" localSheetId="5">CAP!$A$898</definedName>
    <definedName name="_xlnm.Print_Area" localSheetId="2">'1. Divider'!$A$1:$M$12</definedName>
    <definedName name="_xlnm.Print_Area" localSheetId="4">'2. Divider'!$A$1:$M$12</definedName>
    <definedName name="_xlnm.Print_Area" localSheetId="6">'3. Divider'!$A$1:$M$12</definedName>
    <definedName name="_xlnm.Print_Area" localSheetId="8">'4. Divider'!$A$1:$M$12</definedName>
    <definedName name="_xlnm.Print_Area" localSheetId="10">End!$A$1:$M$12</definedName>
    <definedName name="_xlnm.Print_Area" localSheetId="7">'Fixed Costs By Account'!$A$4:$J$219</definedName>
    <definedName name="_xlnm.Print_Area" localSheetId="9">'Fixed Costs By Division'!$A$1:$I$320</definedName>
    <definedName name="_xlnm.Print_Area" localSheetId="3">Narrative!$A$1:$M$14</definedName>
    <definedName name="_xlnm.Print_Area" localSheetId="1">TOC!$A$1:$M$19</definedName>
    <definedName name="_xlnm.Print_Titles" localSheetId="7">'Fixed Costs By Account'!$4:$9</definedName>
    <definedName name="_xlnm.Print_Titles" localSheetId="9">'Fixed Costs By Division'!$1:$6</definedName>
    <definedName name="SummarySchedule" localSheetId="5">CAP!$A$38</definedName>
    <definedName name="TOC" localSheetId="5">CAP!$A$4</definedName>
  </definedNames>
  <calcPr calcId="191029"/>
  <pivotCaches>
    <pivotCache cacheId="0" r:id="rId12"/>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3" i="15" l="1"/>
  <c r="B232" i="15"/>
  <c r="B231" i="15"/>
  <c r="B230" i="15"/>
  <c r="B224" i="15"/>
  <c r="B223" i="15"/>
  <c r="B222" i="15"/>
  <c r="B221" i="15"/>
  <c r="B215" i="15"/>
  <c r="B214" i="15"/>
  <c r="B213" i="15"/>
  <c r="B212" i="15"/>
  <c r="B206" i="15"/>
  <c r="B205" i="15"/>
  <c r="B204" i="15"/>
  <c r="B203" i="15"/>
  <c r="B197" i="15"/>
  <c r="B196" i="15"/>
  <c r="B195" i="15"/>
  <c r="B194" i="15"/>
  <c r="B188" i="15"/>
  <c r="B187" i="15"/>
  <c r="B186" i="15"/>
  <c r="B185" i="15"/>
  <c r="B179" i="15"/>
  <c r="B178" i="15"/>
  <c r="B177" i="15"/>
  <c r="B176" i="15"/>
  <c r="B170" i="15"/>
  <c r="B169" i="15"/>
  <c r="B168" i="15"/>
  <c r="B167" i="15"/>
  <c r="B161" i="15"/>
  <c r="B160" i="15"/>
  <c r="B159" i="15"/>
  <c r="B158" i="15"/>
  <c r="B152" i="15"/>
  <c r="B151" i="15"/>
  <c r="B150" i="15"/>
  <c r="B149" i="15"/>
  <c r="B143" i="15"/>
  <c r="B142" i="15"/>
  <c r="B141" i="15"/>
  <c r="B140" i="15"/>
  <c r="B134" i="15"/>
  <c r="B133" i="15"/>
  <c r="B132" i="15"/>
  <c r="B131" i="15"/>
  <c r="B125" i="15"/>
  <c r="B124" i="15"/>
  <c r="B123" i="15"/>
  <c r="B122" i="15"/>
  <c r="B116" i="15"/>
  <c r="B115" i="15"/>
  <c r="B114" i="15"/>
  <c r="B113" i="15"/>
  <c r="B107" i="15"/>
  <c r="B106" i="15"/>
  <c r="B105" i="15"/>
  <c r="B104" i="15"/>
  <c r="B98" i="15"/>
  <c r="B97" i="15"/>
  <c r="B96" i="15"/>
  <c r="B95" i="15"/>
  <c r="B89" i="15"/>
  <c r="B88" i="15"/>
  <c r="B87" i="15"/>
  <c r="B86" i="15"/>
  <c r="B80" i="15"/>
  <c r="B79" i="15"/>
  <c r="B78" i="15"/>
  <c r="B77" i="15"/>
  <c r="B71" i="15"/>
  <c r="B70" i="15"/>
  <c r="B69" i="15"/>
  <c r="B68" i="15"/>
  <c r="B62" i="15"/>
  <c r="B61" i="15"/>
  <c r="B60" i="15"/>
  <c r="B59" i="15"/>
  <c r="B53" i="15"/>
  <c r="B52" i="15"/>
  <c r="B51" i="15"/>
  <c r="B50" i="15"/>
  <c r="B44" i="15"/>
  <c r="B43" i="15"/>
  <c r="B42" i="15"/>
  <c r="B41" i="15"/>
  <c r="L37" i="15"/>
  <c r="L36" i="15"/>
  <c r="L35" i="15"/>
  <c r="L34" i="15"/>
  <c r="L33" i="15"/>
  <c r="L31" i="15"/>
  <c r="L30" i="15"/>
  <c r="L29" i="15"/>
  <c r="L28" i="15"/>
  <c r="L27" i="15"/>
  <c r="L25" i="15"/>
  <c r="L24" i="15"/>
  <c r="L23" i="15"/>
  <c r="L22" i="15"/>
  <c r="L21" i="15"/>
  <c r="L19" i="15"/>
  <c r="L15" i="15"/>
  <c r="L14" i="15"/>
  <c r="L13" i="15"/>
  <c r="L12" i="15"/>
  <c r="L11" i="15"/>
  <c r="L10" i="15"/>
  <c r="L9" i="15"/>
  <c r="L7" i="15"/>
  <c r="L5" i="15"/>
  <c r="H39" i="8" l="1"/>
  <c r="J39" i="8" s="1"/>
  <c r="H19" i="8"/>
  <c r="J19" i="8" s="1"/>
  <c r="H184" i="8" l="1"/>
  <c r="J184" i="8" s="1"/>
  <c r="H97" i="8"/>
  <c r="J97" i="8" s="1"/>
  <c r="H52" i="8"/>
  <c r="J52" i="8" s="1"/>
  <c r="H31" i="8"/>
  <c r="J31" i="8" s="1"/>
  <c r="I219" i="8" l="1"/>
  <c r="G219" i="8"/>
  <c r="F219" i="8"/>
  <c r="E219" i="8"/>
  <c r="D219" i="8"/>
  <c r="H218" i="8"/>
  <c r="J218" i="8" s="1"/>
  <c r="H217" i="8"/>
  <c r="J217" i="8" s="1"/>
  <c r="H216" i="8"/>
  <c r="J216" i="8" s="1"/>
  <c r="H215" i="8"/>
  <c r="J215" i="8" s="1"/>
  <c r="H214" i="8"/>
  <c r="J214" i="8" s="1"/>
  <c r="H213" i="8"/>
  <c r="J213" i="8" s="1"/>
  <c r="H212" i="8"/>
  <c r="J212" i="8" s="1"/>
  <c r="H211" i="8"/>
  <c r="J211" i="8" s="1"/>
  <c r="H210" i="8"/>
  <c r="J210" i="8" s="1"/>
  <c r="H209" i="8"/>
  <c r="J209" i="8" s="1"/>
  <c r="H208" i="8"/>
  <c r="J208" i="8" s="1"/>
  <c r="H207" i="8"/>
  <c r="J207" i="8" s="1"/>
  <c r="H206" i="8"/>
  <c r="J206" i="8" s="1"/>
  <c r="H205" i="8"/>
  <c r="J205" i="8" s="1"/>
  <c r="H204" i="8"/>
  <c r="J204" i="8" s="1"/>
  <c r="H203" i="8"/>
  <c r="J203" i="8" s="1"/>
  <c r="H202" i="8"/>
  <c r="J202" i="8" s="1"/>
  <c r="H201" i="8"/>
  <c r="J201" i="8" s="1"/>
  <c r="H200" i="8"/>
  <c r="J200" i="8" s="1"/>
  <c r="H199" i="8"/>
  <c r="J199" i="8" s="1"/>
  <c r="H198" i="8"/>
  <c r="J198" i="8" s="1"/>
  <c r="H197" i="8"/>
  <c r="J197" i="8" s="1"/>
  <c r="H196" i="8"/>
  <c r="J196" i="8" s="1"/>
  <c r="H195" i="8"/>
  <c r="J195" i="8" s="1"/>
  <c r="H194" i="8"/>
  <c r="J194" i="8" s="1"/>
  <c r="H193" i="8"/>
  <c r="J193" i="8" s="1"/>
  <c r="H192" i="8"/>
  <c r="J192" i="8" s="1"/>
  <c r="H191" i="8"/>
  <c r="J191" i="8" s="1"/>
  <c r="H190" i="8"/>
  <c r="J190" i="8" s="1"/>
  <c r="H189" i="8"/>
  <c r="J189" i="8" s="1"/>
  <c r="H188" i="8"/>
  <c r="J188" i="8" s="1"/>
  <c r="H187" i="8"/>
  <c r="J187" i="8" s="1"/>
  <c r="H186" i="8"/>
  <c r="J186" i="8" s="1"/>
  <c r="H185" i="8"/>
  <c r="J185" i="8" s="1"/>
  <c r="H183" i="8"/>
  <c r="J183" i="8" s="1"/>
  <c r="H182" i="8"/>
  <c r="J182" i="8" s="1"/>
  <c r="H181" i="8"/>
  <c r="J181" i="8" s="1"/>
  <c r="H180" i="8"/>
  <c r="J180" i="8" s="1"/>
  <c r="H179" i="8"/>
  <c r="J179" i="8" s="1"/>
  <c r="H178" i="8"/>
  <c r="J178" i="8" s="1"/>
  <c r="H177" i="8"/>
  <c r="J177" i="8" s="1"/>
  <c r="H176" i="8"/>
  <c r="J176" i="8" s="1"/>
  <c r="H175" i="8"/>
  <c r="J175" i="8" s="1"/>
  <c r="H174" i="8"/>
  <c r="J174" i="8" s="1"/>
  <c r="H173" i="8"/>
  <c r="J173" i="8" s="1"/>
  <c r="H172" i="8"/>
  <c r="J172" i="8" s="1"/>
  <c r="H171" i="8"/>
  <c r="J171" i="8" s="1"/>
  <c r="H170" i="8"/>
  <c r="J170" i="8" s="1"/>
  <c r="H169" i="8"/>
  <c r="J169" i="8" s="1"/>
  <c r="H168" i="8"/>
  <c r="J168" i="8" s="1"/>
  <c r="H167" i="8"/>
  <c r="J167" i="8" s="1"/>
  <c r="H166" i="8"/>
  <c r="J166" i="8" s="1"/>
  <c r="H165" i="8"/>
  <c r="J165" i="8" s="1"/>
  <c r="H164" i="8"/>
  <c r="J164" i="8" s="1"/>
  <c r="H163" i="8"/>
  <c r="J163" i="8" s="1"/>
  <c r="H162" i="8"/>
  <c r="J162" i="8" s="1"/>
  <c r="H161" i="8"/>
  <c r="J161" i="8" s="1"/>
  <c r="H160" i="8"/>
  <c r="J160" i="8" s="1"/>
  <c r="H159" i="8"/>
  <c r="J159" i="8" s="1"/>
  <c r="H158" i="8"/>
  <c r="J158" i="8" s="1"/>
  <c r="H157" i="8"/>
  <c r="J157" i="8" s="1"/>
  <c r="H156" i="8"/>
  <c r="J156" i="8" s="1"/>
  <c r="H155" i="8"/>
  <c r="J155" i="8" s="1"/>
  <c r="H154" i="8"/>
  <c r="J154" i="8" s="1"/>
  <c r="H153" i="8"/>
  <c r="J153" i="8" s="1"/>
  <c r="H152" i="8"/>
  <c r="J152" i="8" s="1"/>
  <c r="H151" i="8"/>
  <c r="J151" i="8" s="1"/>
  <c r="H150" i="8"/>
  <c r="J150" i="8" s="1"/>
  <c r="H149" i="8"/>
  <c r="J149" i="8" s="1"/>
  <c r="H148" i="8"/>
  <c r="J148" i="8" s="1"/>
  <c r="H147" i="8"/>
  <c r="J147" i="8" s="1"/>
  <c r="H146" i="8"/>
  <c r="J146" i="8" s="1"/>
  <c r="H145" i="8"/>
  <c r="J145" i="8" s="1"/>
  <c r="H144" i="8"/>
  <c r="J144" i="8" s="1"/>
  <c r="H143" i="8"/>
  <c r="J143" i="8" s="1"/>
  <c r="H142" i="8"/>
  <c r="J142" i="8" s="1"/>
  <c r="H141" i="8"/>
  <c r="J141" i="8" s="1"/>
  <c r="H140" i="8"/>
  <c r="J140" i="8" s="1"/>
  <c r="H139" i="8"/>
  <c r="J139" i="8" s="1"/>
  <c r="H138" i="8"/>
  <c r="J138" i="8" s="1"/>
  <c r="H137" i="8"/>
  <c r="J137" i="8" s="1"/>
  <c r="H136" i="8"/>
  <c r="J136" i="8" s="1"/>
  <c r="H135" i="8"/>
  <c r="J135" i="8" s="1"/>
  <c r="H134" i="8"/>
  <c r="J134" i="8" s="1"/>
  <c r="H133" i="8"/>
  <c r="J133" i="8" s="1"/>
  <c r="H132" i="8"/>
  <c r="J132" i="8" s="1"/>
  <c r="H131" i="8"/>
  <c r="J131" i="8" s="1"/>
  <c r="H130" i="8"/>
  <c r="J130" i="8" s="1"/>
  <c r="H129" i="8"/>
  <c r="J129" i="8" s="1"/>
  <c r="H128" i="8"/>
  <c r="J128" i="8" s="1"/>
  <c r="H127" i="8"/>
  <c r="J127" i="8" s="1"/>
  <c r="H126" i="8"/>
  <c r="J126" i="8" s="1"/>
  <c r="H125" i="8"/>
  <c r="J125" i="8" s="1"/>
  <c r="H124" i="8"/>
  <c r="J124" i="8" s="1"/>
  <c r="H123" i="8"/>
  <c r="J123" i="8" s="1"/>
  <c r="H122" i="8"/>
  <c r="J122" i="8" s="1"/>
  <c r="H121" i="8"/>
  <c r="J121" i="8" s="1"/>
  <c r="H120" i="8"/>
  <c r="J120" i="8" s="1"/>
  <c r="H119" i="8"/>
  <c r="J119" i="8" s="1"/>
  <c r="H118" i="8"/>
  <c r="J118" i="8" s="1"/>
  <c r="H117" i="8"/>
  <c r="J117" i="8" s="1"/>
  <c r="H116" i="8"/>
  <c r="J116" i="8" s="1"/>
  <c r="H115" i="8"/>
  <c r="J115" i="8" s="1"/>
  <c r="H114" i="8"/>
  <c r="J114" i="8" s="1"/>
  <c r="H113" i="8"/>
  <c r="J113" i="8" s="1"/>
  <c r="H112" i="8"/>
  <c r="J112" i="8" s="1"/>
  <c r="H111" i="8"/>
  <c r="J111" i="8" s="1"/>
  <c r="H110" i="8"/>
  <c r="J110" i="8" s="1"/>
  <c r="H109" i="8"/>
  <c r="J109" i="8" s="1"/>
  <c r="H108" i="8"/>
  <c r="J108" i="8" s="1"/>
  <c r="H107" i="8"/>
  <c r="J107" i="8" s="1"/>
  <c r="H106" i="8"/>
  <c r="J106" i="8" s="1"/>
  <c r="H105" i="8"/>
  <c r="J105" i="8" s="1"/>
  <c r="H104" i="8"/>
  <c r="J104" i="8" s="1"/>
  <c r="H103" i="8"/>
  <c r="J103" i="8" s="1"/>
  <c r="H102" i="8"/>
  <c r="J102" i="8" s="1"/>
  <c r="H101" i="8"/>
  <c r="J101" i="8" s="1"/>
  <c r="H100" i="8"/>
  <c r="J100" i="8" s="1"/>
  <c r="H99" i="8"/>
  <c r="J99" i="8" s="1"/>
  <c r="H98" i="8"/>
  <c r="J98" i="8" s="1"/>
  <c r="H96" i="8"/>
  <c r="J96" i="8" s="1"/>
  <c r="H95" i="8"/>
  <c r="J95" i="8" s="1"/>
  <c r="H94" i="8"/>
  <c r="J94" i="8" s="1"/>
  <c r="H93" i="8"/>
  <c r="J93" i="8" s="1"/>
  <c r="H92" i="8"/>
  <c r="J92" i="8" s="1"/>
  <c r="H91" i="8"/>
  <c r="J91" i="8" s="1"/>
  <c r="H90" i="8"/>
  <c r="J90" i="8" s="1"/>
  <c r="H89" i="8"/>
  <c r="J89" i="8" s="1"/>
  <c r="H88" i="8"/>
  <c r="J88" i="8" s="1"/>
  <c r="H87" i="8"/>
  <c r="J87" i="8" s="1"/>
  <c r="H86" i="8"/>
  <c r="J86" i="8" s="1"/>
  <c r="H85" i="8"/>
  <c r="J85" i="8" s="1"/>
  <c r="H84" i="8"/>
  <c r="J84" i="8" s="1"/>
  <c r="H83" i="8"/>
  <c r="J83" i="8" s="1"/>
  <c r="H82" i="8"/>
  <c r="J82" i="8" s="1"/>
  <c r="H81" i="8"/>
  <c r="J81" i="8" s="1"/>
  <c r="H80" i="8"/>
  <c r="J80" i="8" s="1"/>
  <c r="H79" i="8"/>
  <c r="J79" i="8" s="1"/>
  <c r="H78" i="8"/>
  <c r="J78" i="8" s="1"/>
  <c r="H77" i="8"/>
  <c r="J77" i="8" s="1"/>
  <c r="H76" i="8"/>
  <c r="J76" i="8" s="1"/>
  <c r="H75" i="8"/>
  <c r="J75" i="8" s="1"/>
  <c r="H74" i="8"/>
  <c r="J74" i="8" s="1"/>
  <c r="H73" i="8"/>
  <c r="J73" i="8" s="1"/>
  <c r="H72" i="8"/>
  <c r="J72" i="8" s="1"/>
  <c r="H71" i="8"/>
  <c r="J71" i="8" s="1"/>
  <c r="H70" i="8"/>
  <c r="J70" i="8" s="1"/>
  <c r="H69" i="8"/>
  <c r="J69" i="8" s="1"/>
  <c r="H68" i="8"/>
  <c r="J68" i="8" s="1"/>
  <c r="H67" i="8"/>
  <c r="J67" i="8" s="1"/>
  <c r="H66" i="8"/>
  <c r="J66" i="8" s="1"/>
  <c r="H65" i="8"/>
  <c r="J65" i="8" s="1"/>
  <c r="H64" i="8"/>
  <c r="J64" i="8" s="1"/>
  <c r="H63" i="8"/>
  <c r="J63" i="8" s="1"/>
  <c r="H62" i="8"/>
  <c r="J62" i="8" s="1"/>
  <c r="H61" i="8"/>
  <c r="J61" i="8" s="1"/>
  <c r="H60" i="8"/>
  <c r="J60" i="8" s="1"/>
  <c r="H59" i="8"/>
  <c r="J59" i="8" s="1"/>
  <c r="H58" i="8"/>
  <c r="J58" i="8" s="1"/>
  <c r="H57" i="8"/>
  <c r="J57" i="8" s="1"/>
  <c r="H56" i="8"/>
  <c r="J56" i="8" s="1"/>
  <c r="H55" i="8"/>
  <c r="J55" i="8" s="1"/>
  <c r="H54" i="8"/>
  <c r="J54" i="8" s="1"/>
  <c r="H53" i="8"/>
  <c r="J53" i="8" s="1"/>
  <c r="H51" i="8"/>
  <c r="J51" i="8" s="1"/>
  <c r="H50" i="8"/>
  <c r="J50" i="8" s="1"/>
  <c r="H49" i="8"/>
  <c r="J49" i="8" s="1"/>
  <c r="H48" i="8"/>
  <c r="J48" i="8" s="1"/>
  <c r="H47" i="8"/>
  <c r="J47" i="8" s="1"/>
  <c r="H46" i="8"/>
  <c r="J46" i="8" s="1"/>
  <c r="H45" i="8"/>
  <c r="J45" i="8" s="1"/>
  <c r="H44" i="8"/>
  <c r="J44" i="8" s="1"/>
  <c r="H43" i="8"/>
  <c r="J43" i="8" s="1"/>
  <c r="H42" i="8"/>
  <c r="J42" i="8" s="1"/>
  <c r="H41" i="8"/>
  <c r="J41" i="8" s="1"/>
  <c r="H40" i="8"/>
  <c r="J40" i="8" s="1"/>
  <c r="H38" i="8"/>
  <c r="J38" i="8" s="1"/>
  <c r="H37" i="8"/>
  <c r="J37" i="8" s="1"/>
  <c r="H36" i="8"/>
  <c r="J36" i="8" s="1"/>
  <c r="H35" i="8"/>
  <c r="J35" i="8" s="1"/>
  <c r="H34" i="8"/>
  <c r="J34" i="8" s="1"/>
  <c r="H33" i="8"/>
  <c r="J33" i="8" s="1"/>
  <c r="H32" i="8"/>
  <c r="J32" i="8" s="1"/>
  <c r="H30" i="8"/>
  <c r="J30" i="8" s="1"/>
  <c r="H29" i="8"/>
  <c r="J29" i="8" s="1"/>
  <c r="H28" i="8"/>
  <c r="J28" i="8" s="1"/>
  <c r="H27" i="8"/>
  <c r="J27" i="8" s="1"/>
  <c r="H26" i="8"/>
  <c r="J26" i="8" s="1"/>
  <c r="H25" i="8"/>
  <c r="J25" i="8" s="1"/>
  <c r="H24" i="8"/>
  <c r="J24" i="8" s="1"/>
  <c r="H23" i="8"/>
  <c r="J23" i="8" s="1"/>
  <c r="H22" i="8"/>
  <c r="J22" i="8" s="1"/>
  <c r="H21" i="8"/>
  <c r="J21" i="8" s="1"/>
  <c r="H20" i="8"/>
  <c r="J20" i="8" s="1"/>
  <c r="H18" i="8"/>
  <c r="J18" i="8" s="1"/>
  <c r="H17" i="8"/>
  <c r="J17" i="8" s="1"/>
  <c r="H16" i="8"/>
  <c r="J16" i="8" s="1"/>
  <c r="H15" i="8"/>
  <c r="J15" i="8" s="1"/>
  <c r="H14" i="8"/>
  <c r="J14" i="8" s="1"/>
  <c r="H13" i="8"/>
  <c r="J13" i="8" s="1"/>
  <c r="H12" i="8"/>
  <c r="J12" i="8" s="1"/>
  <c r="H11" i="8"/>
  <c r="J11" i="8" s="1"/>
  <c r="H10" i="8"/>
  <c r="J10" i="8" s="1"/>
  <c r="H219" i="8" l="1"/>
  <c r="J21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 Schlyer</author>
  </authors>
  <commentList>
    <comment ref="I9" authorId="0" shapeId="0" xr:uid="{00000000-0006-0000-0700-000001000000}">
      <text>
        <r>
          <rPr>
            <b/>
            <sz val="9"/>
            <color indexed="81"/>
            <rFont val="Tahoma"/>
            <charset val="1"/>
          </rPr>
          <t>Bret Schlyer:</t>
        </r>
        <r>
          <rPr>
            <sz val="9"/>
            <color indexed="81"/>
            <rFont val="Tahoma"/>
            <charset val="1"/>
          </rPr>
          <t xml:space="preserve">
per FY16 Actual AGCAP v121316</t>
        </r>
      </text>
    </comment>
    <comment ref="A97" authorId="0" shapeId="0" xr:uid="{00000000-0006-0000-0700-000002000000}">
      <text>
        <r>
          <rPr>
            <b/>
            <sz val="9"/>
            <color indexed="81"/>
            <rFont val="Tahoma"/>
            <charset val="1"/>
          </rPr>
          <t>Bret Schlyer:</t>
        </r>
        <r>
          <rPr>
            <sz val="9"/>
            <color indexed="81"/>
            <rFont val="Tahoma"/>
            <charset val="1"/>
          </rPr>
          <t xml:space="preserve">
new in 2016 - not on 2015 BA report</t>
        </r>
      </text>
    </comment>
    <comment ref="A184" authorId="0" shapeId="0" xr:uid="{00000000-0006-0000-0700-000003000000}">
      <text>
        <r>
          <rPr>
            <b/>
            <sz val="9"/>
            <color indexed="81"/>
            <rFont val="Tahoma"/>
            <charset val="1"/>
          </rPr>
          <t>Bret Schlyer:</t>
        </r>
        <r>
          <rPr>
            <sz val="9"/>
            <color indexed="81"/>
            <rFont val="Tahoma"/>
            <charset val="1"/>
          </rPr>
          <t xml:space="preserve">
new for 2016. not on 2015 BA report.</t>
        </r>
      </text>
    </comment>
  </commentList>
</comments>
</file>

<file path=xl/sharedStrings.xml><?xml version="1.0" encoding="utf-8"?>
<sst xmlns="http://schemas.openxmlformats.org/spreadsheetml/2006/main" count="1601" uniqueCount="480">
  <si>
    <t>Table of Contents</t>
  </si>
  <si>
    <t>Schedule Description</t>
  </si>
  <si>
    <t>Allocation Basis Units</t>
  </si>
  <si>
    <t>Allocation Basis Source</t>
  </si>
  <si>
    <t>Page #</t>
  </si>
  <si>
    <t>Summary Schedule</t>
  </si>
  <si>
    <t>1030 - ATTORNEY GENERAL</t>
  </si>
  <si>
    <t>Department Costs</t>
  </si>
  <si>
    <t>Incoming Costs</t>
  </si>
  <si>
    <t>Attorney General Admin</t>
  </si>
  <si>
    <t>Agency Legal Services</t>
  </si>
  <si>
    <t>Direct 100% Allocation to 1030 Agency Legal Services</t>
  </si>
  <si>
    <t>n/a - Direct</t>
  </si>
  <si>
    <t>Investigations Admin</t>
  </si>
  <si>
    <t>Direct 100% Allocation to 1030 Investigations Admin</t>
  </si>
  <si>
    <t>NDOT Claims Adjustors</t>
  </si>
  <si>
    <t>Direct 100% Allocation to 1030 NDOT Claims Adjustors</t>
  </si>
  <si>
    <t>Investigations</t>
  </si>
  <si>
    <t>**Not Allocated**</t>
  </si>
  <si>
    <t>n/a</t>
  </si>
  <si>
    <t>Clief Legal Office</t>
  </si>
  <si>
    <t>Other Non-Allocated Activities</t>
  </si>
  <si>
    <t>Allocation Summary</t>
  </si>
  <si>
    <t>1030 - AGENCY LEGAL SERVICES</t>
  </si>
  <si>
    <t>Time reporting and accounting system</t>
  </si>
  <si>
    <t>1030 - INVESTIGATIONS ADMIN</t>
  </si>
  <si>
    <t>1030 - NDOT CLAIMS ADJUSTORS</t>
  </si>
  <si>
    <t>100% to the Nevada Department of Transportation</t>
  </si>
  <si>
    <t>n/a - Direct (sole function of the employees)</t>
  </si>
  <si>
    <t>Department</t>
  </si>
  <si>
    <t>1030 - AG INVESTIGATORS</t>
  </si>
  <si>
    <t>1030 - CHIEF LEGAL OFFICER</t>
  </si>
  <si>
    <t>1030 - OTHER NON-ALLOC ACTIVITY</t>
  </si>
  <si>
    <t>1002 - AG EXTRADITION COORD</t>
  </si>
  <si>
    <t>1031 - AG SPECIAL FUND</t>
  </si>
  <si>
    <t>1033 - AG WORKERS COMP FRAUD</t>
  </si>
  <si>
    <t>1036 - AG CRIME PREVENT</t>
  </si>
  <si>
    <t>1037 - AG MEDICAID FRAUD</t>
  </si>
  <si>
    <t>1038 - AG CONSUMER ADVOCATE</t>
  </si>
  <si>
    <t>1041 - PROS ATTORNEY</t>
  </si>
  <si>
    <t>Total Current Allocations</t>
  </si>
  <si>
    <t>1042 - AG VICTIMS DOM VIOL</t>
  </si>
  <si>
    <t>1348 - AG TORT CLAIMS</t>
  </si>
  <si>
    <t>1045 - NATIONAL MORTGAGE SETTLE</t>
  </si>
  <si>
    <t>1000 - OFFICE OF THE GOVERNOR</t>
  </si>
  <si>
    <t>1003 - CONSUMER HEALTH</t>
  </si>
  <si>
    <t>1005 - HIGH LEVEL NUCLEAR WASTE</t>
  </si>
  <si>
    <t>1013 - ATTORNEY FOR INJURED WORKERS</t>
  </si>
  <si>
    <t>1015 - HEARINGS &amp; APPEALS</t>
  </si>
  <si>
    <t>1017 - DEFERRED COMPENSATION</t>
  </si>
  <si>
    <t>1020 - LIEUTENANT GOVERNOR</t>
  </si>
  <si>
    <t>1029 - COMMISSION FOR WOMEN</t>
  </si>
  <si>
    <t>1050 - SECRETARY OF STATE</t>
  </si>
  <si>
    <t>1052 - STATE ARCHIVES</t>
  </si>
  <si>
    <t>1080 - STATE TREASURER</t>
  </si>
  <si>
    <t>1081 - HIGHER EDUCATION TUITION ADMIN</t>
  </si>
  <si>
    <t>1088 - MILLENNIUM SCHOLARSHIP ADMIN</t>
  </si>
  <si>
    <t>1130 - CONTROLLER</t>
  </si>
  <si>
    <t>1330 - STATE PRINTING OFFICE</t>
  </si>
  <si>
    <t>1338 - PUBLIC EMPLOYEES HLTH PROGRAM</t>
  </si>
  <si>
    <t>1340 - BUDGET AND PLANNING</t>
  </si>
  <si>
    <t>1342 - ADM INTERNAL AUDIT</t>
  </si>
  <si>
    <t>1343 - ETHICS COMMISSION</t>
  </si>
  <si>
    <t>1349 - BUILDINGS &amp; GROUNDS</t>
  </si>
  <si>
    <t>1352 - INSURANCE &amp; LOSS PREVENTION</t>
  </si>
  <si>
    <t>1354 - FLEET SERVICES DIVISION</t>
  </si>
  <si>
    <t>1358 - PURCHASING</t>
  </si>
  <si>
    <t>1363 - HUMAN RESOURCE MANAGEMENT</t>
  </si>
  <si>
    <t>1371 - ADMINISTRATIVE SERVICES</t>
  </si>
  <si>
    <t>1373 - OFFICE OF CIO</t>
  </si>
  <si>
    <t>1374 - EMPLOYEE MANAGEMENT RELATIONS</t>
  </si>
  <si>
    <t>1400 - SILVER STATE HLTH INS EXCH ADM</t>
  </si>
  <si>
    <t>1483 - ADMIN OFFICE OF THE COURTS</t>
  </si>
  <si>
    <t>1494 - SUPREME COURT</t>
  </si>
  <si>
    <t>1497 - JUDICIAL DISCIPLINE</t>
  </si>
  <si>
    <t>1522 - COMMISSION ON TOURISM</t>
  </si>
  <si>
    <t>1526 - GOVERNOR'S OFFICE OF ECON DEV</t>
  </si>
  <si>
    <t>1530 - NEVADA MAGAZINE</t>
  </si>
  <si>
    <t>1560 - PUBLIC WORKS DIVISION</t>
  </si>
  <si>
    <t>1562 - PUBLIC WORKS INSPECTION</t>
  </si>
  <si>
    <t>2361 - DEPARTMENT OF TAXATION</t>
  </si>
  <si>
    <t>2560 - DEPARTMENT OF VETERANS SVCS</t>
  </si>
  <si>
    <t>2580 - OFFICE OF EQUAL RIGHTS</t>
  </si>
  <si>
    <t>2600 - INDIAN COMMISSION</t>
  </si>
  <si>
    <t>2615 - SCHOOL REMEDIATION TRUST FUND</t>
  </si>
  <si>
    <t>2631 - LEGISLATIVE COUNSEL BUREAU</t>
  </si>
  <si>
    <t>2666 - COMMISSION ON POSTSECONDARY ED</t>
  </si>
  <si>
    <t>2673 - EDUCATION STATE PROGRAMS</t>
  </si>
  <si>
    <t>2711 - STATE PUBLIC CHARTER SCHL AUTH</t>
  </si>
  <si>
    <t>2720 - EDUCATION SUPPORT SERVICES</t>
  </si>
  <si>
    <t>2892 - CULTURAL AFF ADM</t>
  </si>
  <si>
    <t>2941 - MUSEUMS AND HISTORY ADMIN</t>
  </si>
  <si>
    <t>2979 - NEVADA ARTS COUNCIL</t>
  </si>
  <si>
    <t>2980 - UNIVERSITY OF NEVADA - RENO</t>
  </si>
  <si>
    <t>2987 - UNIVERSITY OF NEVADA LAS VEGAS</t>
  </si>
  <si>
    <t>2995 - W.I.C.H.E. ADMINISTRATION</t>
  </si>
  <si>
    <t>3012 - WESTERN NEVADA COLLEGE</t>
  </si>
  <si>
    <t>3018 - TRUCKEE MEADOWS COMM COLLEGE</t>
  </si>
  <si>
    <t>3101 - RADIOLOGICAL HEALTH</t>
  </si>
  <si>
    <t>3140 - TOBACCO SETTLEMENT PROGRAM</t>
  </si>
  <si>
    <t>3143 - UNITY/SACWIS</t>
  </si>
  <si>
    <t>3145 - CHILDREN, YOUTH &amp; FAMILY ADMIN</t>
  </si>
  <si>
    <t>3146 - HR SENIOR SVCS PROGRAM</t>
  </si>
  <si>
    <t>3149 - CHILD CARE SERVICES</t>
  </si>
  <si>
    <t>3150 - DHR ADMINISTRATION</t>
  </si>
  <si>
    <t>3151 - AGING FEDERAL PROGRAMS &amp; ADMIN</t>
  </si>
  <si>
    <t>3153 - CANCER CONTROL REGISTRY</t>
  </si>
  <si>
    <t>3156 - SENIOR RX &amp; DISABILITY RX</t>
  </si>
  <si>
    <t>3158 - HEALTH CARE FINANCING &amp; POLICY</t>
  </si>
  <si>
    <t>3161 - HHS-DPBH-SO NV ADULT MNTL HLTH</t>
  </si>
  <si>
    <t>3162 - HHS-DPBH-NO NV ADULT MNTL HLTH</t>
  </si>
  <si>
    <t>3167 - RURAL REGIONAL CENTER</t>
  </si>
  <si>
    <t>3168 - HHS-DPBH-BEHAVRL HEALTH ADMIN</t>
  </si>
  <si>
    <t>3169 - SUBSTANCE ABUSE &amp; PREV</t>
  </si>
  <si>
    <t>3170 - HHS-DPBH-SUB AB PREV &amp; TREATMN</t>
  </si>
  <si>
    <t>3173 - ENVIRONMENTAL PROTECTION ADMIN</t>
  </si>
  <si>
    <t>3175 - BUREAU OF INDUSTRIAL SITE CLEANUP</t>
  </si>
  <si>
    <t>3185 - AIR QUALITY</t>
  </si>
  <si>
    <t>3186 - BUREAU OF WATER</t>
  </si>
  <si>
    <t>3187 - BUR WASTE MGMT &amp; CORRCTV ACTNS</t>
  </si>
  <si>
    <t>3188 - MINING REGULATION/RECLAMATION</t>
  </si>
  <si>
    <t>3190 - HEALTH STATISTICS &amp; PLANNING</t>
  </si>
  <si>
    <t>3193 - WATER QUALITY PLANNING</t>
  </si>
  <si>
    <t>3194 - CONSUMER PROTECTION</t>
  </si>
  <si>
    <t>3197 - SAFE DRINKING WATER REGULATORY</t>
  </si>
  <si>
    <t>3208 - EARLY INTERVENTION SERVICES</t>
  </si>
  <si>
    <t>3213 - IMMUNIZATION PROGRAM</t>
  </si>
  <si>
    <t>3214 - WIC FOOD SUPPLEMENT</t>
  </si>
  <si>
    <t>3215 - COMMUNICABLE DISEASES</t>
  </si>
  <si>
    <t>3216 - HEALTH CARE FACILITY REG</t>
  </si>
  <si>
    <t>3218 - PUBLIC HEALTH PREPAREDNESS PRG</t>
  </si>
  <si>
    <t>3220 - CHRONIC DISEASE</t>
  </si>
  <si>
    <t>3222 - MATERNAL CHILD HEALTH SERVICES</t>
  </si>
  <si>
    <t>3223 - OFFICE OF STATE HEALTH ADMIN</t>
  </si>
  <si>
    <t>3224 - COMMUNITY HEALTH SERVICES</t>
  </si>
  <si>
    <t>3228 - WELFARE ADMINISTRATION</t>
  </si>
  <si>
    <t>3225 - HR EMER MED SVCS</t>
  </si>
  <si>
    <t>3238 - CHILD SUPPORT ENFORCEMENT PROG</t>
  </si>
  <si>
    <t>3253 - BLIND BUSINESS ENTERPRISE</t>
  </si>
  <si>
    <t>3254 - SERVICES TO THE BLIND</t>
  </si>
  <si>
    <t>3263 - YOUTH PAROLE SERVICES</t>
  </si>
  <si>
    <t>3268 - REHABILITATION ADMIN</t>
  </si>
  <si>
    <t>3272 - DETR ADMIN SERVICES</t>
  </si>
  <si>
    <t>3276 - IDEA PART C COMPLIANCE</t>
  </si>
  <si>
    <t>3279 - DESERT REGIONAL CENTER</t>
  </si>
  <si>
    <t>3280 - SIERRA REGIONAL CENTER</t>
  </si>
  <si>
    <t>3645 - HHS-DPBH-FCLTY FOR MNTL OFFNDR</t>
  </si>
  <si>
    <t>3646 - SO NEV CHILD &amp; ADOLESCENT SVCS</t>
  </si>
  <si>
    <t>3648 - HHS-DPBH-RURAL CLINICS</t>
  </si>
  <si>
    <t>3650 - MILITARY</t>
  </si>
  <si>
    <t>3653 - NATIONAL GUARD BENEFITS</t>
  </si>
  <si>
    <t>3673 - EMERGENCY MANAGEMENT DIVISION</t>
  </si>
  <si>
    <t>3675 - OFFICE OF HOMELAND SECURITY</t>
  </si>
  <si>
    <t>3708 - OFFENDERS' STORE FUND</t>
  </si>
  <si>
    <t>3710 - DIRECTOR'S OFFICE</t>
  </si>
  <si>
    <t>3719 - PRISON INDUSTRY</t>
  </si>
  <si>
    <t>3727 - PRISON RANCH</t>
  </si>
  <si>
    <t>3740 - PAROLE &amp; PROBATION</t>
  </si>
  <si>
    <t>3743 - INVESTIGATIONS</t>
  </si>
  <si>
    <t>3744 - DPS NARCOTICS CONTROL</t>
  </si>
  <si>
    <t>3763 - INMATE WELFARE ACCOUNT</t>
  </si>
  <si>
    <t>3772 - POLICE CORPS PROGRAM</t>
  </si>
  <si>
    <t>3774 - POST</t>
  </si>
  <si>
    <t>3775 - TRAINING DIVISION</t>
  </si>
  <si>
    <t>3800 - PAROLE BOARD</t>
  </si>
  <si>
    <t>3811 - CONSUMER AFF</t>
  </si>
  <si>
    <t>3813 - INSURANCE REGULATION</t>
  </si>
  <si>
    <t>3814 - MANUFACTURED HOUSING</t>
  </si>
  <si>
    <t>3815 - UNCLAIMED PROPERTY</t>
  </si>
  <si>
    <t>3816 - FIRE MARSHAL</t>
  </si>
  <si>
    <t>3817 - INSURANCE EXAMINERS</t>
  </si>
  <si>
    <t>3818 - CAPTIVE INSURERS</t>
  </si>
  <si>
    <t>3820 - COMMON INTEREST COMMUNITIES</t>
  </si>
  <si>
    <t>3823 - REAL ESTATE</t>
  </si>
  <si>
    <t>3824 - INSURANCE EDUCATION &amp; RESEARCH</t>
  </si>
  <si>
    <t>3828 - NAIC FEES</t>
  </si>
  <si>
    <t>3833 - INSURANCE COST STABILIZATION</t>
  </si>
  <si>
    <t>3835 - FINANCIAL INSTITUTIONS</t>
  </si>
  <si>
    <t>3841 - HOUSING</t>
  </si>
  <si>
    <t>3900 - LABOR RELATIONS</t>
  </si>
  <si>
    <t>3910 - DIVISION OF MORTGAGE LENDING</t>
  </si>
  <si>
    <t>3920 - REGULATORY FUND</t>
  </si>
  <si>
    <t>3922 - TRANSPORTATION SVCS AUTHORITY</t>
  </si>
  <si>
    <t>3952 - ATHLETIC COMMISSION</t>
  </si>
  <si>
    <t>4061 - GAMING CONTROL BOARD</t>
  </si>
  <si>
    <t>4067 - GAMING COMMISSION</t>
  </si>
  <si>
    <t>4101 - NEVADA NATURAL HERITAGE</t>
  </si>
  <si>
    <t>4130 - TAXICAB AUTHORITY</t>
  </si>
  <si>
    <t>4149 - STATE ENVIRONMENTAL COMMISSION</t>
  </si>
  <si>
    <t>4150 - NATURAL RESOURCES ADMIN</t>
  </si>
  <si>
    <t>4151 - CONSERVATION DISTRICTS</t>
  </si>
  <si>
    <t>4156 - HEIL WILD HORSE</t>
  </si>
  <si>
    <t>4162 - STATE PARKS</t>
  </si>
  <si>
    <t>4166 - NEVADA TAHOE REGIONAL PLANNING</t>
  </si>
  <si>
    <t>4171 - WATER RESOURCES</t>
  </si>
  <si>
    <t>4173 - STATE LANDS</t>
  </si>
  <si>
    <t>4195 - FORESTRY</t>
  </si>
  <si>
    <t>4196 - FST FIRE SUPPRESSION/EMGY RESP</t>
  </si>
  <si>
    <t>4204 - TAHOE REGIONAL PLANNING AGENCY</t>
  </si>
  <si>
    <t>4205 - HISTORIC PRES &amp; ARCHIVES</t>
  </si>
  <si>
    <t>4219 - MINERALS</t>
  </si>
  <si>
    <t>4227 - FORESTRY INTER-GOV AGREEMENTS</t>
  </si>
  <si>
    <t>4235 - FORESTRY NURSERIES</t>
  </si>
  <si>
    <t>4285 - NV COMMISION ON OFF-HWY VEHICLES</t>
  </si>
  <si>
    <t>4452 - NDOW ADM</t>
  </si>
  <si>
    <t>4460 - WILDLIFE DEPT</t>
  </si>
  <si>
    <t>4470 - AGRI-DAIRY COMMISSION</t>
  </si>
  <si>
    <t>4490 - COLORADO RIVER COMMISSION</t>
  </si>
  <si>
    <t>4491 - NEVADA BEEF COUNCIL</t>
  </si>
  <si>
    <t>4547 - MARIJUANA HEALTH REGISTRY</t>
  </si>
  <si>
    <t>4554 - AGR ADMINISTRATION</t>
  </si>
  <si>
    <t>4555 - RANGELAND RESOURCES COMMISSION</t>
  </si>
  <si>
    <t>4660 - TRANSPORTATION ADMINISTRATION</t>
  </si>
  <si>
    <t>4680 - INDUSTRIAL RELATIONS</t>
  </si>
  <si>
    <t>4681 - BUSINESS &amp; INDUSTRY ADMIN</t>
  </si>
  <si>
    <t>4684 - SELF INSURED WORKERS COMP</t>
  </si>
  <si>
    <t>4687 - TRAFFIC SAFETY</t>
  </si>
  <si>
    <t>4688 - HIGHWAY SAFETY PLAN &amp; ADMIN</t>
  </si>
  <si>
    <t>4689 - BICYCLE SAFETY</t>
  </si>
  <si>
    <t>4691 - MOTORCYCLE SAFETY PROGRAM</t>
  </si>
  <si>
    <t>4706 - DIRECTOR'S OFFICE</t>
  </si>
  <si>
    <t>4709 - CRIMINAL HISTORY REPOSITORY</t>
  </si>
  <si>
    <t>4713 - HIGHWAY PATROL</t>
  </si>
  <si>
    <t>4721 - PS HIGHWAY SAFETY GRANTS ACCT</t>
  </si>
  <si>
    <t>4727 - CAPITOL POLICE</t>
  </si>
  <si>
    <t>4729 - EMERGENCY RESPONSE COMMISSION</t>
  </si>
  <si>
    <t>4736 - PS JUSTICE GRANT</t>
  </si>
  <si>
    <t>4744 - DIRECTOR'S OFFICE - DMV</t>
  </si>
  <si>
    <t>4770 - EMPLOYMENT SECURITY</t>
  </si>
  <si>
    <t>4821 - PUB EMPLY RETIRE SYSTEM</t>
  </si>
  <si>
    <t>4868 - GOVERNORS OFFICE OF ENERGY</t>
  </si>
  <si>
    <t>4888 - STALE CLAIMS</t>
  </si>
  <si>
    <t>4895 - VICTIMS OF CRIME</t>
  </si>
  <si>
    <t>4975 - RENEAL ENERGY</t>
  </si>
  <si>
    <t>4980 - JUNIOR LIVESTOCK SHOW</t>
  </si>
  <si>
    <t>5030 - COMSTOCK HISTORIC DISTRICT</t>
  </si>
  <si>
    <t>6215 - EMPLOYEE MGMNT COMM</t>
  </si>
  <si>
    <t>GENERAL GOVERNMENT</t>
  </si>
  <si>
    <t>2nd Allocation Orphans</t>
  </si>
  <si>
    <t>Total</t>
  </si>
  <si>
    <t>A. Department Costs</t>
  </si>
  <si>
    <t>Dept:1  1030 - ATTORNEY GENERAL</t>
  </si>
  <si>
    <t>Description</t>
  </si>
  <si>
    <t>Amount</t>
  </si>
  <si>
    <t>General Admin</t>
  </si>
  <si>
    <t>Personnel Costs</t>
  </si>
  <si>
    <t>Salaries</t>
  </si>
  <si>
    <t>S1</t>
  </si>
  <si>
    <t xml:space="preserve">      Salary % Split</t>
  </si>
  <si>
    <t>Benefits</t>
  </si>
  <si>
    <t>S</t>
  </si>
  <si>
    <t>Subtotal - Personnel Costs</t>
  </si>
  <si>
    <t>Services &amp; Supplies Cost</t>
  </si>
  <si>
    <t>02 OUT OF STATE TRVL</t>
  </si>
  <si>
    <t>03 IN STATE TRAVEL</t>
  </si>
  <si>
    <t>04 OPERATING</t>
  </si>
  <si>
    <t>P</t>
  </si>
  <si>
    <t>18 PROJECT NEON</t>
  </si>
  <si>
    <t>20 IDENTIFY THEFT PASSPORTS</t>
  </si>
  <si>
    <t>26 INFO SVCS</t>
  </si>
  <si>
    <t>26 INFO SVCS EQUIP/SOFTWARE CAPITAL</t>
  </si>
  <si>
    <t>30 TRAINING</t>
  </si>
  <si>
    <t>81 NHP DISPATCH STATEWIDE</t>
  </si>
  <si>
    <t>83 NDOT NHZ RADIO COST ALLOC</t>
  </si>
  <si>
    <t>87 PURCHASING ASSESSMENT</t>
  </si>
  <si>
    <t>88 SWCAP</t>
  </si>
  <si>
    <t>93 RESERVE FOR REVERSION</t>
  </si>
  <si>
    <t>*ADJUST*  ROUNDING</t>
  </si>
  <si>
    <t>*ADJUST*  MISC REVENUE (RGL 4254)</t>
  </si>
  <si>
    <t>*ADJUST* REIMB OF EXP (RGL 4355)</t>
  </si>
  <si>
    <t>*ADJUST* OUTSIDE BANK ACCOUNG (RGL 4454)</t>
  </si>
  <si>
    <t>*ADJUST* DIST CT ASSESS FEES (RGL 3766)</t>
  </si>
  <si>
    <t>*ADJUST* RECOVERIES  (RGL 4209)</t>
  </si>
  <si>
    <t>Subtotal - Services &amp; Supplies</t>
  </si>
  <si>
    <t>Department Cost Total</t>
  </si>
  <si>
    <t>Adjustments to Cost</t>
  </si>
  <si>
    <t>Subtotal - Adjustments</t>
  </si>
  <si>
    <t>Total Costs After Adjustments</t>
  </si>
  <si>
    <t>General Admin Distribution</t>
  </si>
  <si>
    <t>Grand Total</t>
  </si>
  <si>
    <t>not allocated</t>
  </si>
  <si>
    <t>B. Incoming Costs - (Default Spread Salary%)</t>
  </si>
  <si>
    <t>No Indirect Costs</t>
  </si>
  <si>
    <t>Page Intentionally Left Blank</t>
  </si>
  <si>
    <t>Attorney General Admin  Allocations</t>
  </si>
  <si>
    <t>Units</t>
  </si>
  <si>
    <t>Allocation Percent</t>
  </si>
  <si>
    <t>First Allocation</t>
  </si>
  <si>
    <t>Direct Billed</t>
  </si>
  <si>
    <t>Department Allocation</t>
  </si>
  <si>
    <t>Second Allocation</t>
  </si>
  <si>
    <t>Subtotal</t>
  </si>
  <si>
    <t>Direct Bills</t>
  </si>
  <si>
    <t>Agency Legal Services  Allocations</t>
  </si>
  <si>
    <t>Basis Units: Direct 100% Allocation to 1030 Agency Legal Services</t>
  </si>
  <si>
    <t>Source: n/a - Direct</t>
  </si>
  <si>
    <t>Investigations Admin  Allocations</t>
  </si>
  <si>
    <t>Basis Units: Direct 100% Allocation to 1030 Investigations Admin</t>
  </si>
  <si>
    <t>NDOT Claims Adjustors  Allocations</t>
  </si>
  <si>
    <t>Basis Units: Direct 100% Allocation to 1030 NDOT Claims Adjustors</t>
  </si>
  <si>
    <t>Dept:2  1030 - AGENCY LEGAL SERVICES</t>
  </si>
  <si>
    <t>* Indirect Costs Only *</t>
  </si>
  <si>
    <t>B. Incoming Costs - (Default Spread Custom%)</t>
  </si>
  <si>
    <t>First Incoming</t>
  </si>
  <si>
    <t>Second Incoming</t>
  </si>
  <si>
    <t>Subtotal - 1030 - ATTORNEY GENERAL</t>
  </si>
  <si>
    <t>Total Incoming</t>
  </si>
  <si>
    <t>C. Total Allocated</t>
  </si>
  <si>
    <t>Source: Time reporting and accounting system</t>
  </si>
  <si>
    <t>Dept:3  1030 - INVESTIGATIONS ADMIN</t>
  </si>
  <si>
    <t>Dept:4  1030 - NDOT CLAIMS ADJUSTORS</t>
  </si>
  <si>
    <t>Basis Units: 100% to the Nevada Department of Transportation</t>
  </si>
  <si>
    <t>Source: n/a - Direct (sole function of the employees)</t>
  </si>
  <si>
    <t>STATE OF NEVADA</t>
  </si>
  <si>
    <t>OFFICE OF THE ATTORNEY GENERAL</t>
  </si>
  <si>
    <t>Prepared by</t>
  </si>
  <si>
    <t>MGT of America, Inc.</t>
  </si>
  <si>
    <t>TABLE OF CONTENTS</t>
  </si>
  <si>
    <t>1.</t>
  </si>
  <si>
    <t>Narrative</t>
  </si>
  <si>
    <t>2.</t>
  </si>
  <si>
    <t>3.</t>
  </si>
  <si>
    <t>4.</t>
  </si>
  <si>
    <t>1. NARRATIVE</t>
  </si>
  <si>
    <t>Narrative Description of Cost Plan</t>
  </si>
  <si>
    <t>The OAG prepares cost allocation plans based on both budgeted costs for each year of the biennial budget and an annual cost allocation plan based on the actual expenditures of each completed fiscal year.  Each budget plan is used to determine the amount of indirect costs that are eligible to be recovered from federal grants in which the Attorney General participates.  The plan is also used to determine the amount of allocations (or billings) that will be charged to each user agency for the budget year upon which the plan is based.  As with the majority of cost allocation plans, each plan is adjusted to account for the difference between the amount the user agency should have been charged and the amount the user agency was charged.  This difference is called a "carry forward" adjustment and is a procedure that conforms to 2 CFR Part 200, guiding rules and regulations behind federally acceptable cost allocation.  The difference (either positive or negative) between the amount the user agency should have been charged and the amount the user agency was charged is added to the allocated amount for the budget year to determine the total allocation for that budget year.</t>
  </si>
  <si>
    <t>SUMMARY &amp; CARRY-FORWARD BY BUDGET ACCOUNT</t>
  </si>
  <si>
    <t>(allocations include pennies which are not displayed)</t>
  </si>
  <si>
    <t>BUDGET DIVISION</t>
  </si>
  <si>
    <t>MGT Index</t>
  </si>
  <si>
    <t>AGENCY</t>
  </si>
  <si>
    <t>1030 ATTORNEY GENERAL ADMIN</t>
  </si>
  <si>
    <t>1030 AGENCY LEGAL SERVICES</t>
  </si>
  <si>
    <t>1030 INVESTIGATIONS ADMIN</t>
  </si>
  <si>
    <t>1030 NDOT CLAIMS ADJUSTORS</t>
  </si>
  <si>
    <t>GRAND TOTALS</t>
  </si>
  <si>
    <t>SUMMARY &amp; CARRY-FORWARD BY BUDGET DIVISION</t>
  </si>
  <si>
    <t>Sum of 1030 ATTORNEY GENERAL ADMIN</t>
  </si>
  <si>
    <t>Sum of 1030 AGENCY LEGAL SERVICES</t>
  </si>
  <si>
    <t>Sum of 1030 INVESTIGATIONS ADMIN</t>
  </si>
  <si>
    <t>Sum of 1030 NDOT CLAIMS ADJUSTORS</t>
  </si>
  <si>
    <t>10 Total</t>
  </si>
  <si>
    <t>11 Total</t>
  </si>
  <si>
    <t>12 Total</t>
  </si>
  <si>
    <t>20 Total</t>
  </si>
  <si>
    <t>30 Total</t>
  </si>
  <si>
    <t>40 Total</t>
  </si>
  <si>
    <t>50 Total</t>
  </si>
  <si>
    <t>52 Total</t>
  </si>
  <si>
    <t>53 Total</t>
  </si>
  <si>
    <t>54 Total</t>
  </si>
  <si>
    <t>60 Total</t>
  </si>
  <si>
    <t>70 Total</t>
  </si>
  <si>
    <t>80 Total</t>
  </si>
  <si>
    <t>81 Total</t>
  </si>
  <si>
    <t>82 Total</t>
  </si>
  <si>
    <t>83 Total</t>
  </si>
  <si>
    <t>84 Total</t>
  </si>
  <si>
    <t>85 Total</t>
  </si>
  <si>
    <t>86 Total</t>
  </si>
  <si>
    <t>89 Total</t>
  </si>
  <si>
    <t>90 Total</t>
  </si>
  <si>
    <t>101 Total</t>
  </si>
  <si>
    <t>102 Total</t>
  </si>
  <si>
    <t>130 Total</t>
  </si>
  <si>
    <t>150 Total</t>
  </si>
  <si>
    <t>170 Total</t>
  </si>
  <si>
    <t>171 Total</t>
  </si>
  <si>
    <t>180 Total</t>
  </si>
  <si>
    <t>220 Total</t>
  </si>
  <si>
    <t>230 Total</t>
  </si>
  <si>
    <t>240 Total</t>
  </si>
  <si>
    <t>300 Total</t>
  </si>
  <si>
    <t>315 Total</t>
  </si>
  <si>
    <t>330 Total</t>
  </si>
  <si>
    <t>331 Total</t>
  </si>
  <si>
    <t>332 Total</t>
  </si>
  <si>
    <t>333 Total</t>
  </si>
  <si>
    <t>334 Total</t>
  </si>
  <si>
    <t>350 Total</t>
  </si>
  <si>
    <t>360 Total</t>
  </si>
  <si>
    <t>400 Total</t>
  </si>
  <si>
    <t>402 Total</t>
  </si>
  <si>
    <t>403 Total</t>
  </si>
  <si>
    <t>406 Total</t>
  </si>
  <si>
    <t>407 Total</t>
  </si>
  <si>
    <t>409 Total</t>
  </si>
  <si>
    <t>431 Total</t>
  </si>
  <si>
    <t>440 Total</t>
  </si>
  <si>
    <t>480 Total</t>
  </si>
  <si>
    <t>500 Total</t>
  </si>
  <si>
    <t>550 Total</t>
  </si>
  <si>
    <t>580 Total</t>
  </si>
  <si>
    <t>611 Total</t>
  </si>
  <si>
    <t>650 Total</t>
  </si>
  <si>
    <t>651 Total</t>
  </si>
  <si>
    <t>652 Total</t>
  </si>
  <si>
    <t>653 Total</t>
  </si>
  <si>
    <t>654 Total</t>
  </si>
  <si>
    <t>655 Total</t>
  </si>
  <si>
    <t>656 Total</t>
  </si>
  <si>
    <t>657 Total</t>
  </si>
  <si>
    <t>658 Total</t>
  </si>
  <si>
    <t>659 Total</t>
  </si>
  <si>
    <t>660 Total</t>
  </si>
  <si>
    <t>690 Total</t>
  </si>
  <si>
    <t>700 Total</t>
  </si>
  <si>
    <t>701 Total</t>
  </si>
  <si>
    <t>702 Total</t>
  </si>
  <si>
    <t>704 Total</t>
  </si>
  <si>
    <t>705 Total</t>
  </si>
  <si>
    <t>706 Total</t>
  </si>
  <si>
    <t>707 Total</t>
  </si>
  <si>
    <t>708 Total</t>
  </si>
  <si>
    <t>709 Total</t>
  </si>
  <si>
    <t>740 Total</t>
  </si>
  <si>
    <t>741 Total</t>
  </si>
  <si>
    <t>742 Total</t>
  </si>
  <si>
    <t>743 Total</t>
  </si>
  <si>
    <t>744 Total</t>
  </si>
  <si>
    <t>747 Total</t>
  </si>
  <si>
    <t>748 Total</t>
  </si>
  <si>
    <t>749 Total</t>
  </si>
  <si>
    <t>750 Total</t>
  </si>
  <si>
    <t>751 Total</t>
  </si>
  <si>
    <t>752 Total</t>
  </si>
  <si>
    <t>753 Total</t>
  </si>
  <si>
    <t>754 Total</t>
  </si>
  <si>
    <t>755 Total</t>
  </si>
  <si>
    <t>756 Total</t>
  </si>
  <si>
    <t>800 Total</t>
  </si>
  <si>
    <t>810 Total</t>
  </si>
  <si>
    <t>901 Total</t>
  </si>
  <si>
    <t>902 Total</t>
  </si>
  <si>
    <t>908 Total</t>
  </si>
  <si>
    <t>910 Total</t>
  </si>
  <si>
    <t>920 Total</t>
  </si>
  <si>
    <t>930 Total</t>
  </si>
  <si>
    <t>931 Total</t>
  </si>
  <si>
    <t>950 Total</t>
  </si>
  <si>
    <t>999 Total</t>
  </si>
  <si>
    <t>THE END</t>
  </si>
  <si>
    <t>960 Total</t>
  </si>
  <si>
    <t>Summary &amp; Fixed Costs By Budget Account</t>
  </si>
  <si>
    <t>Summary &amp; Fixed Costs By Budget Division</t>
  </si>
  <si>
    <t>3. SUMMARY &amp; FIXED-COSTS BY BUDGET ACCOUNT</t>
  </si>
  <si>
    <t>4. SUMMARY &amp; FIXED-COSTS BY BUDGET DIVISION</t>
  </si>
  <si>
    <t xml:space="preserve">The OAG computes the carry forward adjustment on a three year cycle.  For example, the carry forward adjustment that was applied to the budget year 2009 cost allocation plan was based upon the actual expenditures and allocation statistics that occurred during the fiscal year ended June 30, 2006, compared to the actual allocation (before carry forward) for the budget year 2006.  The computations in this cost allocation plan derive the fixed costs that will be applied to the budget year that will end June 30, 2019. </t>
  </si>
  <si>
    <t>FY 2019 BUDGET COST ALLOCATION PLAN</t>
  </si>
  <si>
    <t>FY 2019 CARRY FORWARD (FY16 ACTUALS)</t>
  </si>
  <si>
    <t>Sum of FY 2019 CARRY FORWARD (FY16 ACTUALS)</t>
  </si>
  <si>
    <t>Based on Budgeted Information for the Fiscal Year</t>
  </si>
  <si>
    <t>Ended June 30, 2019</t>
  </si>
  <si>
    <t>FY 2019 Actual Cost Allocation Plan (CAP)</t>
  </si>
  <si>
    <t>2. FY 2019 BUDGET COST ALLOCATION PLAN</t>
  </si>
  <si>
    <t>HRDW</t>
  </si>
  <si>
    <t>Source: HRDW</t>
  </si>
  <si>
    <t>FOR DEVELOPMENT OF THE FY 2019 FIXED COSTS</t>
  </si>
  <si>
    <t>TOTAL FY 2019 BUDGET COSTS</t>
  </si>
  <si>
    <t>FY 2019 FIXED COSTS</t>
  </si>
  <si>
    <t>Sum of TOTAL FY 2019 BUDGET COSTS</t>
  </si>
  <si>
    <t>Sum of FY 2019 FIXED COSTS</t>
  </si>
  <si>
    <t>This cost allocation plan has been prepared for the purpose of projecting the FY 2019 cost of legal services provided by the State of Nevada Office of the Attorney General (OAG). The Plan is based on budgeted OAG costs for the fiscal year ending June 30, 2019 (FY 2019) and includes the carry forward adjustment from the OAG actual FY 2016 Cost Allocation Plan based on actual costs and legal service hours incurred during the year ended June 30, 2016.</t>
  </si>
  <si>
    <t>FY19 budget salaries by budget unit and program</t>
  </si>
  <si>
    <t>Expenditure Detail Reports, DAWN &amp; HRDW</t>
  </si>
  <si>
    <t>FY16 attorney hours by client (w/ adjustments)</t>
  </si>
  <si>
    <t>FY16 number of investigators by budget unit</t>
  </si>
  <si>
    <t>1040 - VIOLENCE AGAINST WOMEN</t>
  </si>
  <si>
    <t>1337 - DEPT OF ADMINISTRATION DIR OFFICE</t>
  </si>
  <si>
    <t>86 RESERVE</t>
  </si>
  <si>
    <t>*ADJUST*  EQUIP DEPRECIATION 2016</t>
  </si>
  <si>
    <t>*ADJUST*  EQUIP DEPRECIATION 2017 ADDT'L</t>
  </si>
  <si>
    <t>Basis Units: FY19 budget salaries by budget unit and program</t>
  </si>
  <si>
    <t>Source: Expenditure Detail Reports, DAWN &amp; HRDW</t>
  </si>
  <si>
    <t>Basis Units: FY16 attorney hours by client (w/ adjustments)</t>
  </si>
  <si>
    <t>Basis Units: FY16 number of investigators by budget unit</t>
  </si>
  <si>
    <t>exclude - pd separately</t>
  </si>
  <si>
    <t>87 Total</t>
  </si>
  <si>
    <t>December 13, 2016</t>
  </si>
  <si>
    <t>FY 2019 BUDGET COST ALLOCATION PLAN (v121316)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</si>
</sst>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
    <numFmt numFmtId="167" formatCode="#0.00%;\(#0.00\)%"/>
    <numFmt numFmtId="168" formatCode="_(* #,##0_);_(* \(#,##0\);_(* &quot;-&quot;??_);_(@_)"/>
  </numFmts>
  <fonts count="18">
    <font>
      <sz val="11"/>
      <name val="Calibri"/>
    </font>
    <font>
      <sz val="8"/>
      <name val="Microsoft Sans Serif"/>
    </font>
    <font>
      <b/>
      <sz val="8"/>
      <name val="Microsoft Sans Serif"/>
    </font>
    <font>
      <i/>
      <sz val="7"/>
      <name val="Microsoft Sans Serif"/>
    </font>
    <font>
      <sz val="10"/>
      <name val="Arial"/>
      <family val="2"/>
    </font>
    <font>
      <b/>
      <sz val="14"/>
      <name val="Calibri"/>
      <family val="2"/>
      <scheme val="minor"/>
    </font>
    <font>
      <sz val="10"/>
      <name val="Calibri"/>
      <family val="2"/>
      <scheme val="minor"/>
    </font>
    <font>
      <b/>
      <sz val="22"/>
      <name val="Calibri"/>
      <family val="2"/>
      <scheme val="minor"/>
    </font>
    <font>
      <b/>
      <sz val="12"/>
      <name val="Calibri"/>
      <family val="2"/>
      <scheme val="minor"/>
    </font>
    <font>
      <b/>
      <sz val="11"/>
      <name val="Calibri"/>
      <family val="2"/>
      <scheme val="minor"/>
    </font>
    <font>
      <sz val="11"/>
      <name val="Calibri"/>
      <family val="2"/>
    </font>
    <font>
      <sz val="11"/>
      <color rgb="FF0070C0"/>
      <name val="Calibri"/>
      <family val="2"/>
    </font>
    <font>
      <b/>
      <sz val="11"/>
      <name val="Calibri"/>
      <family val="2"/>
    </font>
    <font>
      <sz val="10"/>
      <name val="Calibri"/>
      <family val="2"/>
    </font>
    <font>
      <sz val="9"/>
      <color indexed="81"/>
      <name val="Tahoma"/>
      <charset val="1"/>
    </font>
    <font>
      <b/>
      <sz val="9"/>
      <color indexed="81"/>
      <name val="Tahoma"/>
      <charset val="1"/>
    </font>
    <font>
      <b/>
      <sz val="11"/>
      <color rgb="FFFF0000"/>
      <name val="Calibri"/>
      <family val="2"/>
    </font>
    <font>
      <sz val="8"/>
      <name val="Calibri"/>
      <family val="2"/>
    </font>
  </fonts>
  <fills count="2">
    <fill>
      <patternFill patternType="none"/>
    </fill>
    <fill>
      <patternFill patternType="gray125"/>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bottom style="medium">
        <color indexed="64"/>
      </bottom>
      <diagonal/>
    </border>
    <border>
      <left/>
      <right/>
      <top style="thick">
        <color auto="1"/>
      </top>
      <bottom/>
      <diagonal/>
    </border>
  </borders>
  <cellStyleXfs count="4">
    <xf numFmtId="0" fontId="0" fillId="0" borderId="0"/>
    <xf numFmtId="0" fontId="4" fillId="0" borderId="0"/>
    <xf numFmtId="0" fontId="10" fillId="0" borderId="0"/>
    <xf numFmtId="43" fontId="10" fillId="0" borderId="0" applyFont="0" applyFill="0" applyBorder="0" applyAlignment="0" applyProtection="0"/>
  </cellStyleXfs>
  <cellXfs count="75">
    <xf numFmtId="0" fontId="0" fillId="0" borderId="0" xfId="0" applyNumberFormat="1" applyFont="1"/>
    <xf numFmtId="164" fontId="1"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right" vertical="center"/>
    </xf>
    <xf numFmtId="164" fontId="2" fillId="0" borderId="1" xfId="0" applyNumberFormat="1" applyFont="1" applyBorder="1" applyAlignment="1">
      <alignment vertical="center"/>
    </xf>
    <xf numFmtId="49" fontId="2" fillId="0" borderId="0" xfId="0" applyNumberFormat="1" applyFont="1" applyAlignment="1">
      <alignment horizontal="center" vertical="top" wrapText="1"/>
    </xf>
    <xf numFmtId="49" fontId="2" fillId="0" borderId="1" xfId="0" applyNumberFormat="1" applyFont="1" applyBorder="1" applyAlignment="1">
      <alignment horizontal="center" vertical="top" wrapText="1"/>
    </xf>
    <xf numFmtId="165" fontId="1" fillId="0" borderId="0" xfId="0" applyNumberFormat="1" applyFont="1" applyAlignment="1">
      <alignment vertical="center"/>
    </xf>
    <xf numFmtId="49" fontId="2" fillId="0" borderId="1" xfId="0" applyNumberFormat="1" applyFont="1" applyBorder="1" applyAlignment="1">
      <alignment horizontal="left" vertical="top" wrapText="1"/>
    </xf>
    <xf numFmtId="165" fontId="1" fillId="0" borderId="3" xfId="0" applyNumberFormat="1" applyFont="1" applyBorder="1" applyAlignment="1">
      <alignment vertical="center"/>
    </xf>
    <xf numFmtId="49" fontId="2" fillId="0" borderId="1" xfId="0" applyNumberFormat="1" applyFont="1" applyBorder="1" applyAlignment="1">
      <alignment horizontal="left" vertical="top"/>
    </xf>
    <xf numFmtId="164" fontId="1" fillId="0" borderId="1" xfId="0" applyNumberFormat="1" applyFont="1" applyBorder="1" applyAlignment="1">
      <alignment vertical="center"/>
    </xf>
    <xf numFmtId="164" fontId="1" fillId="0" borderId="2" xfId="0" applyNumberFormat="1" applyFont="1" applyBorder="1" applyAlignment="1">
      <alignment vertical="center"/>
    </xf>
    <xf numFmtId="166" fontId="3" fillId="0" borderId="0" xfId="0" applyNumberFormat="1" applyFont="1" applyAlignment="1">
      <alignment vertical="center"/>
    </xf>
    <xf numFmtId="164" fontId="2" fillId="0" borderId="0" xfId="0" applyNumberFormat="1" applyFont="1" applyAlignment="1">
      <alignment horizontal="right" vertical="center" shrinkToFit="1"/>
    </xf>
    <xf numFmtId="164" fontId="1" fillId="0" borderId="0" xfId="0" applyNumberFormat="1" applyFont="1" applyAlignment="1">
      <alignment vertical="center" shrinkToFit="1"/>
    </xf>
    <xf numFmtId="49" fontId="2" fillId="0" borderId="1" xfId="0" applyNumberFormat="1" applyFont="1" applyBorder="1" applyAlignment="1">
      <alignment horizontal="center" vertical="top" wrapText="1" shrinkToFit="1"/>
    </xf>
    <xf numFmtId="164" fontId="1" fillId="0" borderId="2" xfId="0" applyNumberFormat="1" applyFont="1" applyBorder="1" applyAlignment="1">
      <alignment vertical="center" shrinkToFit="1"/>
    </xf>
    <xf numFmtId="165" fontId="1" fillId="0" borderId="3" xfId="0" applyNumberFormat="1" applyFont="1" applyBorder="1" applyAlignment="1">
      <alignment vertical="center" shrinkToFit="1"/>
    </xf>
    <xf numFmtId="10" fontId="2" fillId="0" borderId="0" xfId="0" applyNumberFormat="1" applyFont="1" applyAlignment="1">
      <alignment horizontal="right" vertical="center"/>
    </xf>
    <xf numFmtId="10" fontId="1" fillId="0" borderId="0" xfId="0" applyNumberFormat="1" applyFont="1" applyAlignment="1">
      <alignment vertical="center"/>
    </xf>
    <xf numFmtId="10" fontId="2" fillId="0" borderId="1" xfId="0" applyNumberFormat="1" applyFont="1" applyBorder="1" applyAlignment="1">
      <alignment horizontal="center" vertical="top" wrapText="1"/>
    </xf>
    <xf numFmtId="10" fontId="1" fillId="0" borderId="2" xfId="0" applyNumberFormat="1" applyFont="1" applyBorder="1" applyAlignment="1">
      <alignment vertical="center"/>
    </xf>
    <xf numFmtId="10" fontId="1" fillId="0" borderId="3" xfId="0" applyNumberFormat="1" applyFont="1" applyBorder="1" applyAlignment="1">
      <alignment vertical="center"/>
    </xf>
    <xf numFmtId="167" fontId="1" fillId="0" borderId="0" xfId="0" applyNumberFormat="1" applyFont="1" applyAlignment="1">
      <alignment vertical="center"/>
    </xf>
    <xf numFmtId="39" fontId="2" fillId="0" borderId="0" xfId="0" applyNumberFormat="1" applyFont="1" applyAlignment="1">
      <alignment horizontal="right" vertical="center" shrinkToFit="1"/>
    </xf>
    <xf numFmtId="39" fontId="1" fillId="0" borderId="0" xfId="0" applyNumberFormat="1" applyFont="1" applyAlignment="1">
      <alignment vertical="center" shrinkToFit="1"/>
    </xf>
    <xf numFmtId="39" fontId="2" fillId="0" borderId="1" xfId="0" applyNumberFormat="1" applyFont="1" applyBorder="1" applyAlignment="1">
      <alignment horizontal="center" vertical="top" wrapText="1" shrinkToFit="1"/>
    </xf>
    <xf numFmtId="39" fontId="1" fillId="0" borderId="2" xfId="0" applyNumberFormat="1" applyFont="1" applyBorder="1" applyAlignment="1">
      <alignment vertical="center" shrinkToFit="1"/>
    </xf>
    <xf numFmtId="39" fontId="1" fillId="0" borderId="3" xfId="0" applyNumberFormat="1" applyFont="1" applyBorder="1" applyAlignment="1">
      <alignment vertical="center" shrinkToFit="1"/>
    </xf>
    <xf numFmtId="49" fontId="1" fillId="0" borderId="0" xfId="0" applyNumberFormat="1" applyFont="1" applyAlignment="1">
      <alignment horizontal="right" vertical="center"/>
    </xf>
    <xf numFmtId="49" fontId="2" fillId="0" borderId="1" xfId="0" applyNumberFormat="1" applyFont="1" applyBorder="1" applyAlignment="1">
      <alignment horizontal="right" vertical="center"/>
    </xf>
    <xf numFmtId="0" fontId="6" fillId="0" borderId="0" xfId="1" applyFont="1"/>
    <xf numFmtId="0" fontId="5" fillId="0" borderId="0" xfId="1" applyFont="1" applyAlignment="1">
      <alignment horizontal="center"/>
    </xf>
    <xf numFmtId="0" fontId="10" fillId="0" borderId="0" xfId="2" quotePrefix="1" applyFont="1" applyAlignment="1">
      <alignment horizontal="right"/>
    </xf>
    <xf numFmtId="0" fontId="10" fillId="0" borderId="0" xfId="2" applyFont="1"/>
    <xf numFmtId="0" fontId="10" fillId="0" borderId="0" xfId="2"/>
    <xf numFmtId="0" fontId="10" fillId="0" borderId="0" xfId="2" applyAlignment="1">
      <alignment horizontal="right"/>
    </xf>
    <xf numFmtId="0" fontId="10" fillId="0" borderId="0" xfId="2" quotePrefix="1" applyAlignment="1">
      <alignment horizontal="right"/>
    </xf>
    <xf numFmtId="0" fontId="10" fillId="0" borderId="0" xfId="2" applyAlignment="1">
      <alignment horizontal="center"/>
    </xf>
    <xf numFmtId="168" fontId="0" fillId="0" borderId="0" xfId="3" applyNumberFormat="1" applyFont="1"/>
    <xf numFmtId="168" fontId="11" fillId="0" borderId="0" xfId="3" applyNumberFormat="1" applyFont="1"/>
    <xf numFmtId="0" fontId="12" fillId="0" borderId="0" xfId="2" applyFont="1" applyAlignment="1"/>
    <xf numFmtId="168" fontId="12" fillId="0" borderId="0" xfId="3" applyNumberFormat="1" applyFont="1" applyAlignment="1">
      <alignment horizontal="right"/>
    </xf>
    <xf numFmtId="0" fontId="13" fillId="0" borderId="0" xfId="2" applyFont="1" applyAlignment="1">
      <alignment horizontal="right"/>
    </xf>
    <xf numFmtId="0" fontId="12" fillId="0" borderId="0" xfId="2" applyFont="1" applyFill="1" applyAlignment="1"/>
    <xf numFmtId="0" fontId="10" fillId="0" borderId="0" xfId="2" applyFill="1"/>
    <xf numFmtId="168" fontId="0" fillId="0" borderId="0" xfId="3" applyNumberFormat="1" applyFont="1" applyFill="1"/>
    <xf numFmtId="0" fontId="10" fillId="0" borderId="0" xfId="2" applyFill="1" applyAlignment="1">
      <alignment horizontal="left"/>
    </xf>
    <xf numFmtId="0" fontId="10" fillId="0" borderId="0" xfId="2" applyFill="1" applyAlignment="1">
      <alignment horizontal="center"/>
    </xf>
    <xf numFmtId="0" fontId="12" fillId="0" borderId="4" xfId="2" applyFont="1" applyFill="1" applyBorder="1" applyAlignment="1">
      <alignment horizontal="center" wrapText="1"/>
    </xf>
    <xf numFmtId="0" fontId="12" fillId="0" borderId="4" xfId="2" applyFont="1" applyFill="1" applyBorder="1"/>
    <xf numFmtId="168" fontId="12" fillId="0" borderId="4" xfId="3" applyNumberFormat="1" applyFont="1" applyFill="1" applyBorder="1" applyAlignment="1">
      <alignment horizontal="right" wrapText="1"/>
    </xf>
    <xf numFmtId="168" fontId="11" fillId="0" borderId="0" xfId="3" applyNumberFormat="1" applyFont="1" applyFill="1"/>
    <xf numFmtId="0" fontId="10" fillId="0" borderId="0" xfId="2" applyNumberFormat="1"/>
    <xf numFmtId="0" fontId="12" fillId="0" borderId="5" xfId="2" applyFont="1" applyFill="1" applyBorder="1" applyAlignment="1">
      <alignment horizontal="center"/>
    </xf>
    <xf numFmtId="0" fontId="12" fillId="0" borderId="5" xfId="2" applyFont="1" applyFill="1" applyBorder="1"/>
    <xf numFmtId="168" fontId="12" fillId="0" borderId="5" xfId="3" applyNumberFormat="1" applyFont="1" applyFill="1" applyBorder="1"/>
    <xf numFmtId="168" fontId="13" fillId="0" borderId="0" xfId="3" applyNumberFormat="1" applyFont="1" applyAlignment="1">
      <alignment horizontal="right"/>
    </xf>
    <xf numFmtId="0" fontId="0" fillId="0" borderId="0" xfId="0" applyNumberFormat="1" applyFont="1" applyAlignment="1">
      <alignment horizontal="center"/>
    </xf>
    <xf numFmtId="0" fontId="10" fillId="0" borderId="0" xfId="2" applyNumberFormat="1" applyFill="1"/>
    <xf numFmtId="0" fontId="0" fillId="0" borderId="0" xfId="0" pivotButton="1" applyNumberFormat="1" applyFont="1"/>
    <xf numFmtId="0" fontId="0" fillId="0" borderId="0" xfId="0" pivotButton="1" applyNumberFormat="1" applyFont="1" applyAlignment="1">
      <alignment horizontal="center"/>
    </xf>
    <xf numFmtId="168" fontId="0" fillId="0" borderId="0" xfId="0" applyNumberFormat="1" applyFont="1"/>
    <xf numFmtId="168" fontId="0" fillId="0" borderId="0" xfId="0" applyNumberFormat="1" applyFont="1" applyAlignment="1">
      <alignment horizontal="right" wrapText="1"/>
    </xf>
    <xf numFmtId="0" fontId="0" fillId="0" borderId="0" xfId="0" applyNumberFormat="1" applyFont="1" applyAlignment="1">
      <alignment horizontal="right" wrapText="1"/>
    </xf>
    <xf numFmtId="168" fontId="12" fillId="0" borderId="4" xfId="3" applyNumberFormat="1" applyFont="1" applyBorder="1" applyAlignment="1">
      <alignment horizontal="right" wrapText="1"/>
    </xf>
    <xf numFmtId="168" fontId="16" fillId="0" borderId="0" xfId="3" applyNumberFormat="1" applyFont="1" applyFill="1" applyAlignment="1">
      <alignment horizontal="right"/>
    </xf>
    <xf numFmtId="168" fontId="17" fillId="0" borderId="0" xfId="3" applyNumberFormat="1" applyFont="1" applyFill="1"/>
    <xf numFmtId="0" fontId="8" fillId="0" borderId="0" xfId="1" applyFont="1" applyAlignment="1">
      <alignment horizontal="center"/>
    </xf>
    <xf numFmtId="0" fontId="5" fillId="0" borderId="0" xfId="1" applyFont="1" applyAlignment="1">
      <alignment horizontal="center"/>
    </xf>
    <xf numFmtId="0" fontId="7" fillId="0" borderId="0" xfId="1" applyFont="1" applyAlignment="1">
      <alignment horizontal="center"/>
    </xf>
    <xf numFmtId="49" fontId="9" fillId="0" borderId="0" xfId="1" applyNumberFormat="1" applyFont="1" applyAlignment="1">
      <alignment horizontal="center"/>
    </xf>
    <xf numFmtId="0" fontId="6" fillId="0" borderId="0" xfId="1" applyFont="1" applyFill="1" applyAlignment="1">
      <alignment horizontal="left" wrapText="1"/>
    </xf>
    <xf numFmtId="0" fontId="6" fillId="0" borderId="0" xfId="1" applyFont="1" applyAlignment="1">
      <alignment horizontal="left" wrapText="1"/>
    </xf>
  </cellXfs>
  <cellStyles count="4">
    <cellStyle name="Comma 2" xfId="3" xr:uid="{00000000-0005-0000-0000-000000000000}"/>
    <cellStyle name="Normal" xfId="0" builtinId="0"/>
    <cellStyle name="Normal 2" xfId="1" xr:uid="{00000000-0005-0000-0000-000002000000}"/>
    <cellStyle name="Normal 3" xfId="2" xr:uid="{00000000-0005-0000-0000-000003000000}"/>
  </cellStyles>
  <dxfs count="213">
    <dxf>
      <alignment horizontal="right"/>
    </dxf>
    <dxf>
      <alignment horizontal="right"/>
    </dxf>
    <dxf>
      <alignment wrapText="1"/>
    </dxf>
    <dxf>
      <alignment horizontal="center"/>
    </dxf>
    <dxf>
      <alignment horizontal="center"/>
    </dxf>
    <dxf>
      <alignment horizontal="right"/>
    </dxf>
    <dxf>
      <alignment wrapText="1"/>
    </dxf>
    <dxf>
      <alignment horizontal="right" readingOrder="0"/>
    </dxf>
    <dxf>
      <alignment wrapText="1" readingOrder="0"/>
    </dxf>
    <dxf>
      <numFmt numFmtId="168" formatCode="_(* #,##0_);_(* \(#,##0\);_(* &quot;-&quot;??_);_(@_)"/>
    </dxf>
    <dxf>
      <numFmt numFmtId="168" formatCode="_(* #,##0_);_(* \(#,##0\);_(* &quot;-&quot;??_);_(@_)"/>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235</xdr:row>
          <xdr:rowOff>0</xdr:rowOff>
        </xdr:from>
        <xdr:to>
          <xdr:col>11</xdr:col>
          <xdr:colOff>571500</xdr:colOff>
          <xdr:row>271</xdr:row>
          <xdr:rowOff>85725</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418</xdr:row>
          <xdr:rowOff>0</xdr:rowOff>
        </xdr:from>
        <xdr:to>
          <xdr:col>11</xdr:col>
          <xdr:colOff>571500</xdr:colOff>
          <xdr:row>454</xdr:row>
          <xdr:rowOff>85725</xdr:rowOff>
        </xdr:to>
        <xdr:sp macro="" textlink="">
          <xdr:nvSpPr>
            <xdr:cNvPr id="15362" name="Object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793</xdr:row>
          <xdr:rowOff>0</xdr:rowOff>
        </xdr:from>
        <xdr:to>
          <xdr:col>11</xdr:col>
          <xdr:colOff>571500</xdr:colOff>
          <xdr:row>829</xdr:row>
          <xdr:rowOff>85725</xdr:rowOff>
        </xdr:to>
        <xdr:sp macro="" textlink="">
          <xdr:nvSpPr>
            <xdr:cNvPr id="15363" name="Object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897</xdr:row>
          <xdr:rowOff>0</xdr:rowOff>
        </xdr:from>
        <xdr:to>
          <xdr:col>11</xdr:col>
          <xdr:colOff>571500</xdr:colOff>
          <xdr:row>933</xdr:row>
          <xdr:rowOff>85725</xdr:rowOff>
        </xdr:to>
        <xdr:sp macro="" textlink="">
          <xdr:nvSpPr>
            <xdr:cNvPr id="15364" name="Object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t Schlyer" refreshedDate="42717.868515162038" createdVersion="6" refreshedVersion="6" minRefreshableVersion="3" recordCount="209" xr:uid="{00000000-000A-0000-FFFF-FFFF05000000}">
  <cacheSource type="worksheet">
    <worksheetSource ref="A9:J218" sheet="Fixed Costs By Account"/>
  </cacheSource>
  <cacheFields count="10">
    <cacheField name="BUDGET DIVISION" numFmtId="0">
      <sharedItems containsSemiMixedTypes="0" containsString="0" containsNumber="1" containsInteger="1" minValue="10" maxValue="999" count="102">
        <n v="30"/>
        <n v="10"/>
        <n v="12"/>
        <n v="753"/>
        <n v="89"/>
        <n v="920"/>
        <n v="20"/>
        <n v="80"/>
        <n v="40"/>
        <n v="332"/>
        <n v="50"/>
        <n v="52"/>
        <n v="53"/>
        <n v="60"/>
        <n v="171"/>
        <n v="87"/>
        <n v="950"/>
        <n v="81"/>
        <n v="150"/>
        <n v="82"/>
        <n v="85"/>
        <n v="84"/>
        <n v="83"/>
        <n v="70"/>
        <n v="86"/>
        <n v="180"/>
        <n v="747"/>
        <n v="960"/>
        <n v="90"/>
        <n v="220"/>
        <n v="101"/>
        <n v="102"/>
        <n v="130"/>
        <n v="240"/>
        <n v="908"/>
        <n v="300"/>
        <n v="170"/>
        <n v="360"/>
        <n v="315"/>
        <n v="330"/>
        <n v="331"/>
        <n v="333"/>
        <n v="350"/>
        <n v="406"/>
        <n v="402"/>
        <n v="409"/>
        <n v="400"/>
        <n v="403"/>
        <n v="709"/>
        <n v="407"/>
        <n v="901"/>
        <n v="431"/>
        <n v="654"/>
        <n v="440"/>
        <n v="652"/>
        <n v="653"/>
        <n v="650"/>
        <n v="230"/>
        <n v="660"/>
        <n v="743"/>
        <n v="741"/>
        <n v="754"/>
        <n v="54"/>
        <n v="656"/>
        <n v="748"/>
        <n v="755"/>
        <n v="744"/>
        <n v="752"/>
        <n v="756"/>
        <n v="580"/>
        <n v="751"/>
        <n v="749"/>
        <n v="611"/>
        <n v="708"/>
        <n v="750"/>
        <n v="700"/>
        <n v="701"/>
        <n v="704"/>
        <n v="707"/>
        <n v="705"/>
        <n v="706"/>
        <n v="480"/>
        <n v="334"/>
        <n v="500"/>
        <n v="810"/>
        <n v="702"/>
        <n v="550"/>
        <n v="690"/>
        <n v="800"/>
        <n v="742"/>
        <n v="740"/>
        <n v="658"/>
        <n v="655"/>
        <n v="651"/>
        <n v="657"/>
        <n v="659"/>
        <n v="902"/>
        <n v="910"/>
        <n v="11"/>
        <n v="930"/>
        <n v="931"/>
        <n v="999"/>
      </sharedItems>
    </cacheField>
    <cacheField name="MGT Index" numFmtId="0">
      <sharedItems containsSemiMixedTypes="0" containsString="0" containsNumber="1" containsInteger="1" minValue="2" maxValue="213"/>
    </cacheField>
    <cacheField name="AGENCY" numFmtId="0">
      <sharedItems count="209">
        <s v="1030 - AG INVESTIGATORS"/>
        <s v="1030 - CHIEF LEGAL OFFICER"/>
        <s v="1030 - OTHER NON-ALLOC ACTIVITY"/>
        <s v="1002 - AG EXTRADITION COORD"/>
        <s v="1031 - AG SPECIAL FUND"/>
        <s v="1033 - AG WORKERS COMP FRAUD"/>
        <s v="1036 - AG CRIME PREVENT"/>
        <s v="1037 - AG MEDICAID FRAUD"/>
        <s v="1038 - AG CONSUMER ADVOCATE"/>
        <s v="1040 - VIOLENCE AGAINST WOMEN"/>
        <s v="1041 - PROS ATTORNEY"/>
        <s v="1042 - AG VICTIMS DOM VIOL"/>
        <s v="1348 - AG TORT CLAIMS"/>
        <s v="1045 - NATIONAL MORTGAGE SETTLE"/>
        <s v="1000 - OFFICE OF THE GOVERNOR"/>
        <s v="1003 - CONSUMER HEALTH"/>
        <s v="1005 - HIGH LEVEL NUCLEAR WASTE"/>
        <s v="1013 - ATTORNEY FOR INJURED WORKERS"/>
        <s v="1015 - HEARINGS &amp; APPEALS"/>
        <s v="1017 - DEFERRED COMPENSATION"/>
        <s v="1020 - LIEUTENANT GOVERNOR"/>
        <s v="1029 - COMMISSION FOR WOMEN"/>
        <s v="1050 - SECRETARY OF STATE"/>
        <s v="1052 - STATE ARCHIVES"/>
        <s v="1080 - STATE TREASURER"/>
        <s v="1081 - HIGHER EDUCATION TUITION ADMIN"/>
        <s v="1088 - MILLENNIUM SCHOLARSHIP ADMIN"/>
        <s v="1130 - CONTROLLER"/>
        <s v="1330 - STATE PRINTING OFFICE"/>
        <s v="1337 - DEPT OF ADMINISTRATION DIR OFFICE"/>
        <s v="1338 - PUBLIC EMPLOYEES HLTH PROGRAM"/>
        <s v="1340 - BUDGET AND PLANNING"/>
        <s v="1342 - ADM INTERNAL AUDIT"/>
        <s v="1343 - ETHICS COMMISSION"/>
        <s v="1349 - BUILDINGS &amp; GROUNDS"/>
        <s v="1352 - INSURANCE &amp; LOSS PREVENTION"/>
        <s v="1354 - FLEET SERVICES DIVISION"/>
        <s v="1358 - PURCHASING"/>
        <s v="1363 - HUMAN RESOURCE MANAGEMENT"/>
        <s v="1371 - ADMINISTRATIVE SERVICES"/>
        <s v="1373 - OFFICE OF CIO"/>
        <s v="1374 - EMPLOYEE MANAGEMENT RELATIONS"/>
        <s v="1400 - SILVER STATE HLTH INS EXCH ADM"/>
        <s v="1483 - ADMIN OFFICE OF THE COURTS"/>
        <s v="1494 - SUPREME COURT"/>
        <s v="1497 - JUDICIAL DISCIPLINE"/>
        <s v="1522 - COMMISSION ON TOURISM"/>
        <s v="1526 - GOVERNOR'S OFFICE OF ECON DEV"/>
        <s v="1530 - NEVADA MAGAZINE"/>
        <s v="1560 - PUBLIC WORKS DIVISION"/>
        <s v="1562 - PUBLIC WORKS INSPECTION"/>
        <s v="2361 - DEPARTMENT OF TAXATION"/>
        <s v="2560 - DEPARTMENT OF VETERANS SVCS"/>
        <s v="2580 - OFFICE OF EQUAL RIGHTS"/>
        <s v="2600 - INDIAN COMMISSION"/>
        <s v="2615 - SCHOOL REMEDIATION TRUST FUND"/>
        <s v="2631 - LEGISLATIVE COUNSEL BUREAU"/>
        <s v="2666 - COMMISSION ON POSTSECONDARY ED"/>
        <s v="2673 - EDUCATION STATE PROGRAMS"/>
        <s v="2711 - STATE PUBLIC CHARTER SCHL AUTH"/>
        <s v="2720 - EDUCATION SUPPORT SERVICES"/>
        <s v="2892 - CULTURAL AFF ADM"/>
        <s v="2941 - MUSEUMS AND HISTORY ADMIN"/>
        <s v="2979 - NEVADA ARTS COUNCIL"/>
        <s v="2980 - UNIVERSITY OF NEVADA - RENO"/>
        <s v="2987 - UNIVERSITY OF NEVADA LAS VEGAS"/>
        <s v="2995 - W.I.C.H.E. ADMINISTRATION"/>
        <s v="3012 - WESTERN NEVADA COLLEGE"/>
        <s v="3018 - TRUCKEE MEADOWS COMM COLLEGE"/>
        <s v="3101 - RADIOLOGICAL HEALTH"/>
        <s v="3140 - TOBACCO SETTLEMENT PROGRAM"/>
        <s v="3143 - UNITY/SACWIS"/>
        <s v="3145 - CHILDREN, YOUTH &amp; FAMILY ADMIN"/>
        <s v="3146 - HR SENIOR SVCS PROGRAM"/>
        <s v="3149 - CHILD CARE SERVICES"/>
        <s v="3150 - DHR ADMINISTRATION"/>
        <s v="3151 - AGING FEDERAL PROGRAMS &amp; ADMIN"/>
        <s v="3153 - CANCER CONTROL REGISTRY"/>
        <s v="3156 - SENIOR RX &amp; DISABILITY RX"/>
        <s v="3158 - HEALTH CARE FINANCING &amp; POLICY"/>
        <s v="3161 - HHS-DPBH-SO NV ADULT MNTL HLTH"/>
        <s v="3162 - HHS-DPBH-NO NV ADULT MNTL HLTH"/>
        <s v="3167 - RURAL REGIONAL CENTER"/>
        <s v="3168 - HHS-DPBH-BEHAVRL HEALTH ADMIN"/>
        <s v="3169 - SUBSTANCE ABUSE &amp; PREV"/>
        <s v="3170 - HHS-DPBH-SUB AB PREV &amp; TREATMN"/>
        <s v="3173 - ENVIRONMENTAL PROTECTION ADMIN"/>
        <s v="3175 - BUREAU OF INDUSTRIAL SITE CLEANUP"/>
        <s v="3185 - AIR QUALITY"/>
        <s v="3186 - BUREAU OF WATER"/>
        <s v="3187 - BUR WASTE MGMT &amp; CORRCTV ACTNS"/>
        <s v="3188 - MINING REGULATION/RECLAMATION"/>
        <s v="3190 - HEALTH STATISTICS &amp; PLANNING"/>
        <s v="3193 - WATER QUALITY PLANNING"/>
        <s v="3194 - CONSUMER PROTECTION"/>
        <s v="3197 - SAFE DRINKING WATER REGULATORY"/>
        <s v="3208 - EARLY INTERVENTION SERVICES"/>
        <s v="3213 - IMMUNIZATION PROGRAM"/>
        <s v="3214 - WIC FOOD SUPPLEMENT"/>
        <s v="3215 - COMMUNICABLE DISEASES"/>
        <s v="3216 - HEALTH CARE FACILITY REG"/>
        <s v="3218 - PUBLIC HEALTH PREPAREDNESS PRG"/>
        <s v="3220 - CHRONIC DISEASE"/>
        <s v="3222 - MATERNAL CHILD HEALTH SERVICES"/>
        <s v="3223 - OFFICE OF STATE HEALTH ADMIN"/>
        <s v="3224 - COMMUNITY HEALTH SERVICES"/>
        <s v="3228 - WELFARE ADMINISTRATION"/>
        <s v="3225 - HR EMER MED SVCS"/>
        <s v="3238 - CHILD SUPPORT ENFORCEMENT PROG"/>
        <s v="3253 - BLIND BUSINESS ENTERPRISE"/>
        <s v="3254 - SERVICES TO THE BLIND"/>
        <s v="3263 - YOUTH PAROLE SERVICES"/>
        <s v="3268 - REHABILITATION ADMIN"/>
        <s v="3272 - DETR ADMIN SERVICES"/>
        <s v="3276 - IDEA PART C COMPLIANCE"/>
        <s v="3279 - DESERT REGIONAL CENTER"/>
        <s v="3280 - SIERRA REGIONAL CENTER"/>
        <s v="3645 - HHS-DPBH-FCLTY FOR MNTL OFFNDR"/>
        <s v="3646 - SO NEV CHILD &amp; ADOLESCENT SVCS"/>
        <s v="3648 - HHS-DPBH-RURAL CLINICS"/>
        <s v="3650 - MILITARY"/>
        <s v="3653 - NATIONAL GUARD BENEFITS"/>
        <s v="3673 - EMERGENCY MANAGEMENT DIVISION"/>
        <s v="3675 - OFFICE OF HOMELAND SECURITY"/>
        <s v="3708 - OFFENDERS' STORE FUND"/>
        <s v="3710 - DIRECTOR'S OFFICE"/>
        <s v="3719 - PRISON INDUSTRY"/>
        <s v="3727 - PRISON RANCH"/>
        <s v="3740 - PAROLE &amp; PROBATION"/>
        <s v="3743 - INVESTIGATIONS"/>
        <s v="3744 - DPS NARCOTICS CONTROL"/>
        <s v="3763 - INMATE WELFARE ACCOUNT"/>
        <s v="3772 - POLICE CORPS PROGRAM"/>
        <s v="3774 - POST"/>
        <s v="3775 - TRAINING DIVISION"/>
        <s v="3800 - PAROLE BOARD"/>
        <s v="3811 - CONSUMER AFF"/>
        <s v="3813 - INSURANCE REGULATION"/>
        <s v="3814 - MANUFACTURED HOUSING"/>
        <s v="3815 - UNCLAIMED PROPERTY"/>
        <s v="3816 - FIRE MARSHAL"/>
        <s v="3817 - INSURANCE EXAMINERS"/>
        <s v="3818 - CAPTIVE INSURERS"/>
        <s v="3820 - COMMON INTEREST COMMUNITIES"/>
        <s v="3823 - REAL ESTATE"/>
        <s v="3824 - INSURANCE EDUCATION &amp; RESEARCH"/>
        <s v="3828 - NAIC FEES"/>
        <s v="3833 - INSURANCE COST STABILIZATION"/>
        <s v="3835 - FINANCIAL INSTITUTIONS"/>
        <s v="3841 - HOUSING"/>
        <s v="3900 - LABOR RELATIONS"/>
        <s v="3910 - DIVISION OF MORTGAGE LENDING"/>
        <s v="3920 - REGULATORY FUND"/>
        <s v="3922 - TRANSPORTATION SVCS AUTHORITY"/>
        <s v="3952 - ATHLETIC COMMISSION"/>
        <s v="4061 - GAMING CONTROL BOARD"/>
        <s v="4067 - GAMING COMMISSION"/>
        <s v="4101 - NEVADA NATURAL HERITAGE"/>
        <s v="4130 - TAXICAB AUTHORITY"/>
        <s v="4149 - STATE ENVIRONMENTAL COMMISSION"/>
        <s v="4150 - NATURAL RESOURCES ADMIN"/>
        <s v="4151 - CONSERVATION DISTRICTS"/>
        <s v="4156 - HEIL WILD HORSE"/>
        <s v="4162 - STATE PARKS"/>
        <s v="4166 - NEVADA TAHOE REGIONAL PLANNING"/>
        <s v="4171 - WATER RESOURCES"/>
        <s v="4173 - STATE LANDS"/>
        <s v="4195 - FORESTRY"/>
        <s v="4196 - FST FIRE SUPPRESSION/EMGY RESP"/>
        <s v="4204 - TAHOE REGIONAL PLANNING AGENCY"/>
        <s v="4205 - HISTORIC PRES &amp; ARCHIVES"/>
        <s v="4219 - MINERALS"/>
        <s v="4227 - FORESTRY INTER-GOV AGREEMENTS"/>
        <s v="4235 - FORESTRY NURSERIES"/>
        <s v="4285 - NV COMMISION ON OFF-HWY VEHICLES"/>
        <s v="4452 - NDOW ADM"/>
        <s v="4460 - WILDLIFE DEPT"/>
        <s v="4470 - AGRI-DAIRY COMMISSION"/>
        <s v="4490 - COLORADO RIVER COMMISSION"/>
        <s v="4491 - NEVADA BEEF COUNCIL"/>
        <s v="4547 - MARIJUANA HEALTH REGISTRY"/>
        <s v="4554 - AGR ADMINISTRATION"/>
        <s v="4555 - RANGELAND RESOURCES COMMISSION"/>
        <s v="4660 - TRANSPORTATION ADMINISTRATION"/>
        <s v="4680 - INDUSTRIAL RELATIONS"/>
        <s v="4681 - BUSINESS &amp; INDUSTRY ADMIN"/>
        <s v="4684 - SELF INSURED WORKERS COMP"/>
        <s v="4687 - TRAFFIC SAFETY"/>
        <s v="4688 - HIGHWAY SAFETY PLAN &amp; ADMIN"/>
        <s v="4689 - BICYCLE SAFETY"/>
        <s v="4691 - MOTORCYCLE SAFETY PROGRAM"/>
        <s v="4706 - DIRECTOR'S OFFICE"/>
        <s v="4709 - CRIMINAL HISTORY REPOSITORY"/>
        <s v="4713 - HIGHWAY PATROL"/>
        <s v="4721 - PS HIGHWAY SAFETY GRANTS ACCT"/>
        <s v="4727 - CAPITOL POLICE"/>
        <s v="4729 - EMERGENCY RESPONSE COMMISSION"/>
        <s v="4736 - PS JUSTICE GRANT"/>
        <s v="4744 - DIRECTOR'S OFFICE - DMV"/>
        <s v="4770 - EMPLOYMENT SECURITY"/>
        <s v="4821 - PUB EMPLY RETIRE SYSTEM"/>
        <s v="4868 - GOVERNORS OFFICE OF ENERGY"/>
        <s v="4888 - STALE CLAIMS"/>
        <s v="4895 - VICTIMS OF CRIME"/>
        <s v="4975 - RENEAL ENERGY"/>
        <s v="4980 - JUNIOR LIVESTOCK SHOW"/>
        <s v="5030 - COMSTOCK HISTORIC DISTRICT"/>
        <s v="6215 - EMPLOYEE MGMNT COMM"/>
        <s v="GENERAL GOVERNMENT"/>
      </sharedItems>
    </cacheField>
    <cacheField name="1030 ATTORNEY GENERAL ADMIN" numFmtId="168">
      <sharedItems containsSemiMixedTypes="0" containsString="0" containsNumber="1" minValue="0" maxValue="295749.80309805868"/>
    </cacheField>
    <cacheField name="1030 AGENCY LEGAL SERVICES" numFmtId="168">
      <sharedItems containsSemiMixedTypes="0" containsString="0" containsNumber="1" minValue="0" maxValue="4638744.6626197044"/>
    </cacheField>
    <cacheField name="1030 INVESTIGATIONS ADMIN" numFmtId="168">
      <sharedItems containsSemiMixedTypes="0" containsString="0" containsNumber="1" minValue="0" maxValue="85454.601544258665"/>
    </cacheField>
    <cacheField name="1030 NDOT CLAIMS ADJUSTORS" numFmtId="168">
      <sharedItems containsSemiMixedTypes="0" containsString="0" containsNumber="1" minValue="0" maxValue="216840.16786653741"/>
    </cacheField>
    <cacheField name="TOTAL FY 2019 BUDGET COSTS" numFmtId="168">
      <sharedItems containsSemiMixedTypes="0" containsString="0" containsNumber="1" minValue="0" maxValue="4638744.6626197044"/>
    </cacheField>
    <cacheField name="FY 2019 CARRY FORWARD (FY16 ACTUALS)" numFmtId="168">
      <sharedItems containsMixedTypes="1" containsNumber="1" minValue="-526559.6559287142" maxValue="288073.57617820863"/>
    </cacheField>
    <cacheField name="FY 2019 FIXED COSTS" numFmtId="168">
      <sharedItems containsSemiMixedTypes="0" containsString="0" containsNumber="1" minValue="-140728.9048883366" maxValue="4591564.809402381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9">
  <r>
    <x v="0"/>
    <n v="2"/>
    <x v="0"/>
    <n v="126085.61578956035"/>
    <n v="0"/>
    <n v="71212.16795354888"/>
    <n v="0"/>
    <n v="197297.78374310923"/>
    <n v="1527.6577850872709"/>
    <n v="198825.4415281965"/>
  </r>
  <r>
    <x v="0"/>
    <n v="3"/>
    <x v="1"/>
    <n v="15253.509242203014"/>
    <n v="0"/>
    <n v="0"/>
    <n v="0"/>
    <n v="15253.509242203014"/>
    <n v="3181.5809367187176"/>
    <n v="18435.090178921731"/>
  </r>
  <r>
    <x v="0"/>
    <n v="4"/>
    <x v="2"/>
    <n v="48602.894156323186"/>
    <n v="0"/>
    <n v="14242.433590709777"/>
    <n v="0"/>
    <n v="62845.327747032963"/>
    <n v="44314.467045264028"/>
    <n v="107159.79479229699"/>
  </r>
  <r>
    <x v="0"/>
    <n v="5"/>
    <x v="3"/>
    <n v="13032.816526515127"/>
    <n v="0"/>
    <n v="0"/>
    <n v="0"/>
    <n v="13032.816526515127"/>
    <n v="1812.2831967721013"/>
    <n v="14845.099723287229"/>
  </r>
  <r>
    <x v="0"/>
    <n v="6"/>
    <x v="4"/>
    <n v="74854.050174578195"/>
    <n v="0"/>
    <n v="0"/>
    <n v="0"/>
    <n v="74854.050174578195"/>
    <n v="3205.624823071088"/>
    <n v="78059.674997649287"/>
  </r>
  <r>
    <x v="0"/>
    <n v="7"/>
    <x v="5"/>
    <n v="295749.80309805868"/>
    <n v="0"/>
    <n v="85454.601544258665"/>
    <n v="0"/>
    <n v="381204.40464231733"/>
    <n v="3360.3703611253295"/>
    <n v="384564.77500344266"/>
  </r>
  <r>
    <x v="0"/>
    <n v="8"/>
    <x v="6"/>
    <n v="34350.779475025418"/>
    <n v="0"/>
    <n v="9494.9557271398498"/>
    <n v="0"/>
    <n v="43845.73520216527"/>
    <n v="-730.52314791367098"/>
    <n v="43115.212054251599"/>
  </r>
  <r>
    <x v="0"/>
    <n v="9"/>
    <x v="7"/>
    <n v="167675.14062855637"/>
    <n v="0"/>
    <n v="42727.300772129325"/>
    <n v="0"/>
    <n v="210402.4414006857"/>
    <n v="9455.4390298409271"/>
    <n v="219857.88043052662"/>
  </r>
  <r>
    <x v="0"/>
    <n v="10"/>
    <x v="8"/>
    <n v="245344.75947120515"/>
    <n v="0"/>
    <n v="0"/>
    <n v="0"/>
    <n v="245344.75947120515"/>
    <n v="15380.59661152467"/>
    <n v="260725.35608272982"/>
  </r>
  <r>
    <x v="0"/>
    <n v="212"/>
    <x v="9"/>
    <n v="35314.554101315647"/>
    <n v="0"/>
    <n v="0"/>
    <n v="0"/>
    <n v="35314.554101315647"/>
    <n v="44164.561272804553"/>
    <n v="79479.1153741202"/>
  </r>
  <r>
    <x v="0"/>
    <n v="11"/>
    <x v="10"/>
    <n v="12150.637648819118"/>
    <n v="0"/>
    <n v="0"/>
    <n v="0"/>
    <n v="12150.637648819118"/>
    <n v="802.21271285928378"/>
    <n v="12952.850361678402"/>
  </r>
  <r>
    <x v="0"/>
    <n v="12"/>
    <x v="11"/>
    <n v="7129.1493900692976"/>
    <n v="0"/>
    <n v="0"/>
    <n v="0"/>
    <n v="7129.1493900692976"/>
    <n v="-363.60323941820388"/>
    <n v="6765.5461506510937"/>
  </r>
  <r>
    <x v="0"/>
    <n v="13"/>
    <x v="12"/>
    <n v="15085.164329313893"/>
    <n v="0"/>
    <n v="0"/>
    <n v="0"/>
    <n v="15085.164329313893"/>
    <n v="-68341.983300042513"/>
    <n v="-53256.818970728622"/>
  </r>
  <r>
    <x v="0"/>
    <n v="14"/>
    <x v="13"/>
    <n v="197739.48070427336"/>
    <n v="0"/>
    <n v="18989.9114542797"/>
    <n v="0"/>
    <n v="216729.39215855306"/>
    <n v="67388.933294593066"/>
    <n v="284118.32545314613"/>
  </r>
  <r>
    <x v="1"/>
    <n v="15"/>
    <x v="14"/>
    <n v="0"/>
    <n v="11325.316185733473"/>
    <n v="0"/>
    <n v="0"/>
    <n v="11325.316185733473"/>
    <n v="-32721.044388187351"/>
    <n v="-21395.72820245388"/>
  </r>
  <r>
    <x v="1"/>
    <n v="16"/>
    <x v="15"/>
    <n v="0"/>
    <n v="748.90754804445362"/>
    <n v="0"/>
    <n v="0"/>
    <n v="748.90754804445362"/>
    <n v="734.79868418194314"/>
    <n v="1483.7062322263969"/>
  </r>
  <r>
    <x v="2"/>
    <n v="17"/>
    <x v="16"/>
    <n v="0"/>
    <n v="69954.078518356415"/>
    <n v="0"/>
    <n v="0"/>
    <n v="69954.078518356415"/>
    <n v="-120012.80454080093"/>
    <n v="-50058.72602244452"/>
  </r>
  <r>
    <x v="3"/>
    <n v="18"/>
    <x v="17"/>
    <n v="0"/>
    <n v="5807.8544542222926"/>
    <n v="0"/>
    <n v="0"/>
    <n v="5807.8544542222926"/>
    <n v="-1235.5612247114614"/>
    <n v="4572.2932295108312"/>
  </r>
  <r>
    <x v="4"/>
    <n v="19"/>
    <x v="18"/>
    <n v="0"/>
    <n v="1551.3084923777969"/>
    <n v="0"/>
    <n v="0"/>
    <n v="1551.3084923777969"/>
    <n v="-2258.9170113374034"/>
    <n v="-707.6085189596065"/>
  </r>
  <r>
    <x v="5"/>
    <n v="20"/>
    <x v="19"/>
    <n v="0"/>
    <n v="28275.080895555904"/>
    <n v="0"/>
    <n v="0"/>
    <n v="28275.080895555904"/>
    <n v="-20106.600699253166"/>
    <n v="8168.4801963027385"/>
  </r>
  <r>
    <x v="6"/>
    <n v="21"/>
    <x v="20"/>
    <n v="0"/>
    <n v="580.78544542222926"/>
    <n v="0"/>
    <n v="0"/>
    <n v="580.78544542222926"/>
    <n v="553.8438775288538"/>
    <n v="1134.6293229510829"/>
  </r>
  <r>
    <x v="7"/>
    <n v="208"/>
    <x v="21"/>
    <n v="0"/>
    <n v="0"/>
    <n v="0"/>
    <n v="0"/>
    <n v="0"/>
    <n v="0"/>
    <n v="0"/>
  </r>
  <r>
    <x v="8"/>
    <n v="22"/>
    <x v="22"/>
    <n v="0"/>
    <n v="277616.97129457677"/>
    <n v="0"/>
    <n v="0"/>
    <n v="277616.97129457677"/>
    <n v="43010.873047943576"/>
    <n v="320627.84434252034"/>
  </r>
  <r>
    <x v="9"/>
    <n v="23"/>
    <x v="23"/>
    <n v="0"/>
    <n v="5425.7587664445109"/>
    <n v="0"/>
    <n v="0"/>
    <n v="5425.7587664445109"/>
    <n v="-26052.458512559391"/>
    <n v="-20626.699746114879"/>
  </r>
  <r>
    <x v="10"/>
    <n v="24"/>
    <x v="24"/>
    <n v="0"/>
    <n v="215555.46130295823"/>
    <n v="0"/>
    <n v="0"/>
    <n v="215555.46130295823"/>
    <n v="84091.555966531392"/>
    <n v="299647.01726948959"/>
  </r>
  <r>
    <x v="11"/>
    <n v="25"/>
    <x v="25"/>
    <n v="0"/>
    <n v="0"/>
    <n v="0"/>
    <n v="0"/>
    <n v="0"/>
    <n v="0"/>
    <n v="0"/>
  </r>
  <r>
    <x v="12"/>
    <n v="26"/>
    <x v="26"/>
    <n v="0"/>
    <n v="0"/>
    <n v="0"/>
    <n v="0"/>
    <n v="0"/>
    <n v="0"/>
    <n v="0"/>
  </r>
  <r>
    <x v="13"/>
    <n v="27"/>
    <x v="27"/>
    <n v="0"/>
    <n v="120658.17628646815"/>
    <n v="0"/>
    <n v="0"/>
    <n v="120658.17628646815"/>
    <n v="-122819.9344433806"/>
    <n v="-2161.758156912445"/>
  </r>
  <r>
    <x v="14"/>
    <n v="206"/>
    <x v="28"/>
    <n v="0"/>
    <n v="0"/>
    <n v="0"/>
    <n v="0"/>
    <n v="0"/>
    <n v="0"/>
    <n v="0"/>
  </r>
  <r>
    <x v="15"/>
    <n v="213"/>
    <x v="29"/>
    <n v="0"/>
    <n v="58315.443868645161"/>
    <n v="0"/>
    <n v="0"/>
    <n v="58315.443868645161"/>
    <n v="15979.104071351103"/>
    <n v="74294.547939996264"/>
  </r>
  <r>
    <x v="16"/>
    <n v="28"/>
    <x v="30"/>
    <n v="0"/>
    <n v="152563.16621591299"/>
    <n v="0"/>
    <n v="0"/>
    <n v="152563.16621591299"/>
    <n v="104757.9890919216"/>
    <n v="257321.15530783459"/>
  </r>
  <r>
    <x v="7"/>
    <n v="29"/>
    <x v="31"/>
    <n v="0"/>
    <n v="11944.31119993348"/>
    <n v="0"/>
    <n v="0"/>
    <n v="11944.31119993348"/>
    <n v="3273.0092181262971"/>
    <n v="15217.320418059777"/>
  </r>
  <r>
    <x v="17"/>
    <n v="30"/>
    <x v="32"/>
    <n v="0"/>
    <n v="17186.664036244656"/>
    <n v="0"/>
    <n v="0"/>
    <n v="17186.664036244656"/>
    <n v="-1304.1199926000991"/>
    <n v="15882.544043644557"/>
  </r>
  <r>
    <x v="18"/>
    <n v="31"/>
    <x v="33"/>
    <n v="0"/>
    <n v="550.21779040000672"/>
    <n v="0"/>
    <n v="0"/>
    <n v="550.21779040000672"/>
    <n v="-244.14790549898055"/>
    <n v="306.06988490102617"/>
  </r>
  <r>
    <x v="19"/>
    <n v="32"/>
    <x v="34"/>
    <n v="0"/>
    <n v="71910.408439778665"/>
    <n v="0"/>
    <n v="0"/>
    <n v="71910.408439778665"/>
    <n v="8822.6695729804633"/>
    <n v="80733.078012759128"/>
  </r>
  <r>
    <x v="20"/>
    <n v="33"/>
    <x v="35"/>
    <n v="0"/>
    <n v="25478.140461022536"/>
    <n v="0"/>
    <n v="0"/>
    <n v="25478.140461022536"/>
    <n v="11569.151153699986"/>
    <n v="37047.291614722519"/>
  </r>
  <r>
    <x v="21"/>
    <n v="34"/>
    <x v="36"/>
    <n v="0"/>
    <n v="1161.5708908444587"/>
    <n v="0"/>
    <n v="0"/>
    <n v="1161.5708908444587"/>
    <n v="966.68775505770759"/>
    <n v="2128.2586459021663"/>
  </r>
  <r>
    <x v="22"/>
    <n v="35"/>
    <x v="37"/>
    <n v="0"/>
    <n v="131058.82090777939"/>
    <n v="0"/>
    <n v="0"/>
    <n v="131058.82090777939"/>
    <n v="-22361.230268159925"/>
    <n v="108697.59063961946"/>
  </r>
  <r>
    <x v="23"/>
    <n v="36"/>
    <x v="38"/>
    <n v="0"/>
    <n v="176031.4833592244"/>
    <n v="0"/>
    <n v="0"/>
    <n v="176031.4833592244"/>
    <n v="84250.180511541461"/>
    <n v="260281.66387076586"/>
  </r>
  <r>
    <x v="24"/>
    <n v="37"/>
    <x v="39"/>
    <n v="0"/>
    <n v="2613.5345044000314"/>
    <n v="0"/>
    <n v="0"/>
    <n v="2613.5345044000314"/>
    <n v="-2204.7025511201573"/>
    <n v="408.83195327987414"/>
  </r>
  <r>
    <x v="25"/>
    <n v="38"/>
    <x v="40"/>
    <n v="0"/>
    <n v="18241.248134511334"/>
    <n v="0"/>
    <n v="0"/>
    <n v="18241.248134511334"/>
    <n v="-53812.403478139808"/>
    <n v="-35571.155343628474"/>
  </r>
  <r>
    <x v="26"/>
    <n v="39"/>
    <x v="41"/>
    <n v="0"/>
    <n v="119893.98491091259"/>
    <n v="0"/>
    <n v="0"/>
    <n v="119893.98491091259"/>
    <n v="-1954.729019076447"/>
    <n v="117939.25589183615"/>
  </r>
  <r>
    <x v="27"/>
    <n v="209"/>
    <x v="42"/>
    <n v="0"/>
    <n v="17683.388430355772"/>
    <n v="0"/>
    <n v="0"/>
    <n v="17683.388430355772"/>
    <n v="-111880.75351839779"/>
    <n v="-94197.365088042017"/>
  </r>
  <r>
    <x v="28"/>
    <n v="40"/>
    <x v="43"/>
    <n v="0"/>
    <n v="1268.5576834222377"/>
    <n v="0"/>
    <n v="0"/>
    <n v="1268.5576834222377"/>
    <n v="1244.6589956551281"/>
    <n v="2513.2166790773658"/>
  </r>
  <r>
    <x v="28"/>
    <n v="41"/>
    <x v="44"/>
    <n v="0"/>
    <n v="1597.1599749111306"/>
    <n v="0"/>
    <n v="0"/>
    <n v="1597.1599749111306"/>
    <n v="-7719.9293367956516"/>
    <n v="-6122.7693618845205"/>
  </r>
  <r>
    <x v="29"/>
    <n v="207"/>
    <x v="45"/>
    <n v="0"/>
    <n v="11363.525754511251"/>
    <n v="0"/>
    <n v="0"/>
    <n v="11363.525754511251"/>
    <n v="11149.445340597444"/>
    <n v="22512.971095108696"/>
  </r>
  <r>
    <x v="30"/>
    <n v="42"/>
    <x v="46"/>
    <n v="0"/>
    <n v="32814.377666355955"/>
    <n v="0"/>
    <n v="0"/>
    <n v="32814.377666355955"/>
    <n v="21599.179080380247"/>
    <n v="54413.556746736198"/>
  </r>
  <r>
    <x v="31"/>
    <n v="43"/>
    <x v="47"/>
    <n v="0"/>
    <n v="185051.99835628227"/>
    <n v="0"/>
    <n v="0"/>
    <n v="185051.99835628227"/>
    <n v="-17391.24431694462"/>
    <n v="167660.75403933765"/>
  </r>
  <r>
    <x v="30"/>
    <n v="203"/>
    <x v="48"/>
    <n v="0"/>
    <n v="5998.9022981111839"/>
    <n v="0"/>
    <n v="0"/>
    <n v="5998.9022981111839"/>
    <n v="4865.8874192125031"/>
    <n v="10864.789717323687"/>
  </r>
  <r>
    <x v="19"/>
    <n v="44"/>
    <x v="49"/>
    <n v="0"/>
    <n v="177307.68295640219"/>
    <n v="0"/>
    <n v="0"/>
    <n v="177307.68295640219"/>
    <n v="-46105.662547046464"/>
    <n v="131202.02040935573"/>
  </r>
  <r>
    <x v="19"/>
    <n v="45"/>
    <x v="50"/>
    <n v="0"/>
    <n v="0"/>
    <n v="0"/>
    <n v="0"/>
    <n v="0"/>
    <n v="0"/>
    <n v="0"/>
  </r>
  <r>
    <x v="32"/>
    <n v="46"/>
    <x v="51"/>
    <n v="0"/>
    <n v="1256101.3640006823"/>
    <n v="0"/>
    <n v="0"/>
    <n v="1256101.3640006823"/>
    <n v="-526559.6559287142"/>
    <n v="729541.70807196805"/>
  </r>
  <r>
    <x v="33"/>
    <n v="47"/>
    <x v="52"/>
    <n v="0"/>
    <n v="161244.3802422242"/>
    <n v="0"/>
    <n v="0"/>
    <n v="161244.3802422242"/>
    <n v="107204.65547182655"/>
    <n v="268449.03571405075"/>
  </r>
  <r>
    <x v="34"/>
    <n v="48"/>
    <x v="53"/>
    <n v="0"/>
    <n v="202617.70131480249"/>
    <n v="0"/>
    <n v="0"/>
    <n v="202617.70131480249"/>
    <n v="-29869.466199999559"/>
    <n v="172748.23511480293"/>
  </r>
  <r>
    <x v="30"/>
    <n v="49"/>
    <x v="54"/>
    <n v="0"/>
    <n v="152.83827511111298"/>
    <n v="0"/>
    <n v="0"/>
    <n v="152.83827511111298"/>
    <n v="-7.0410848608279366"/>
    <n v="145.79719025028504"/>
  </r>
  <r>
    <x v="35"/>
    <n v="50"/>
    <x v="55"/>
    <n v="0"/>
    <n v="0"/>
    <n v="0"/>
    <n v="0"/>
    <n v="0"/>
    <n v="0"/>
    <n v="0"/>
  </r>
  <r>
    <x v="36"/>
    <n v="51"/>
    <x v="56"/>
    <n v="0"/>
    <n v="0"/>
    <n v="0"/>
    <n v="0"/>
    <n v="0"/>
    <n v="0"/>
    <n v="0"/>
  </r>
  <r>
    <x v="37"/>
    <n v="52"/>
    <x v="57"/>
    <n v="0"/>
    <n v="21641.899755733597"/>
    <n v="0"/>
    <n v="0"/>
    <n v="21641.899755733597"/>
    <n v="-6831.8176162932323"/>
    <n v="14810.082139440365"/>
  </r>
  <r>
    <x v="35"/>
    <n v="53"/>
    <x v="58"/>
    <n v="0"/>
    <n v="204528.17975369139"/>
    <n v="0"/>
    <n v="0"/>
    <n v="204528.17975369139"/>
    <n v="-12823.979760759888"/>
    <n v="191704.19999293151"/>
  </r>
  <r>
    <x v="38"/>
    <n v="54"/>
    <x v="59"/>
    <n v="0"/>
    <n v="88470.435548067762"/>
    <n v="0"/>
    <n v="0"/>
    <n v="88470.435548067762"/>
    <n v="17415.71802830977"/>
    <n v="105886.15357637753"/>
  </r>
  <r>
    <x v="35"/>
    <n v="55"/>
    <x v="60"/>
    <n v="0"/>
    <n v="0"/>
    <n v="0"/>
    <n v="0"/>
    <n v="0"/>
    <n v="0"/>
    <n v="0"/>
  </r>
  <r>
    <x v="39"/>
    <n v="56"/>
    <x v="61"/>
    <n v="0"/>
    <n v="0"/>
    <n v="0"/>
    <n v="0"/>
    <n v="0"/>
    <n v="0"/>
    <n v="0"/>
  </r>
  <r>
    <x v="40"/>
    <n v="57"/>
    <x v="62"/>
    <n v="0"/>
    <n v="14305.662550400177"/>
    <n v="0"/>
    <n v="0"/>
    <n v="14305.662550400177"/>
    <n v="3031.1544570265069"/>
    <n v="17336.817007426682"/>
  </r>
  <r>
    <x v="41"/>
    <n v="58"/>
    <x v="63"/>
    <n v="0"/>
    <n v="3324.2324836667071"/>
    <n v="0"/>
    <n v="0"/>
    <n v="3324.2324836667071"/>
    <n v="539.60640427699263"/>
    <n v="3863.8388879436998"/>
  </r>
  <r>
    <x v="42"/>
    <n v="59"/>
    <x v="64"/>
    <n v="0"/>
    <n v="0"/>
    <n v="0"/>
    <n v="0"/>
    <n v="0"/>
    <n v="0"/>
    <n v="0"/>
  </r>
  <r>
    <x v="42"/>
    <n v="60"/>
    <x v="65"/>
    <n v="0"/>
    <n v="24652.813775422524"/>
    <n v="0"/>
    <n v="0"/>
    <n v="24652.813775422524"/>
    <n v="24031.373011948457"/>
    <n v="48684.186787370985"/>
  </r>
  <r>
    <x v="42"/>
    <n v="61"/>
    <x v="66"/>
    <n v="0"/>
    <n v="4355.8908406667197"/>
    <n v="0"/>
    <n v="0"/>
    <n v="4355.8908406667197"/>
    <n v="-5060.1709185335958"/>
    <n v="-704.28007786687613"/>
  </r>
  <r>
    <x v="42"/>
    <n v="62"/>
    <x v="67"/>
    <n v="0"/>
    <n v="0"/>
    <n v="0"/>
    <n v="0"/>
    <n v="0"/>
    <n v="0"/>
    <n v="0"/>
  </r>
  <r>
    <x v="42"/>
    <n v="63"/>
    <x v="68"/>
    <n v="0"/>
    <n v="0"/>
    <n v="0"/>
    <n v="0"/>
    <n v="0"/>
    <n v="0"/>
    <n v="0"/>
  </r>
  <r>
    <x v="43"/>
    <n v="64"/>
    <x v="69"/>
    <n v="0"/>
    <n v="0"/>
    <n v="0"/>
    <n v="0"/>
    <n v="0"/>
    <n v="0"/>
    <n v="0"/>
  </r>
  <r>
    <x v="44"/>
    <n v="65"/>
    <x v="70"/>
    <n v="0"/>
    <n v="0"/>
    <n v="0"/>
    <n v="0"/>
    <n v="0"/>
    <n v="0"/>
    <n v="0"/>
  </r>
  <r>
    <x v="45"/>
    <n v="66"/>
    <x v="71"/>
    <n v="0"/>
    <n v="0"/>
    <n v="0"/>
    <n v="0"/>
    <n v="0"/>
    <n v="0"/>
    <n v="0"/>
  </r>
  <r>
    <x v="45"/>
    <n v="67"/>
    <x v="72"/>
    <n v="0"/>
    <n v="777595.29228280962"/>
    <n v="0"/>
    <n v="0"/>
    <n v="777595.29228280962"/>
    <n v="-63566.027446434251"/>
    <n v="714029.26483637537"/>
  </r>
  <r>
    <x v="44"/>
    <n v="68"/>
    <x v="73"/>
    <n v="0"/>
    <n v="0"/>
    <n v="0"/>
    <n v="0"/>
    <n v="0"/>
    <n v="0"/>
    <n v="0"/>
  </r>
  <r>
    <x v="43"/>
    <n v="69"/>
    <x v="74"/>
    <n v="0"/>
    <n v="0"/>
    <n v="0"/>
    <n v="0"/>
    <n v="0"/>
    <n v="0"/>
    <n v="0"/>
  </r>
  <r>
    <x v="46"/>
    <n v="70"/>
    <x v="75"/>
    <n v="0"/>
    <n v="108736.79082780135"/>
    <n v="0"/>
    <n v="0"/>
    <n v="108736.79082780135"/>
    <n v="-95099.729824236012"/>
    <n v="13637.061003565337"/>
  </r>
  <r>
    <x v="44"/>
    <n v="71"/>
    <x v="76"/>
    <n v="0"/>
    <n v="65002.118404756351"/>
    <n v="0"/>
    <n v="0"/>
    <n v="65002.118404756351"/>
    <n v="-10254.473391310115"/>
    <n v="54747.645013446236"/>
  </r>
  <r>
    <x v="43"/>
    <n v="72"/>
    <x v="77"/>
    <n v="0"/>
    <n v="0"/>
    <n v="0"/>
    <n v="0"/>
    <n v="0"/>
    <n v="0"/>
    <n v="0"/>
  </r>
  <r>
    <x v="44"/>
    <n v="73"/>
    <x v="78"/>
    <n v="0"/>
    <n v="0"/>
    <n v="0"/>
    <n v="0"/>
    <n v="0"/>
    <n v="0"/>
    <n v="0"/>
  </r>
  <r>
    <x v="47"/>
    <n v="74"/>
    <x v="79"/>
    <n v="0"/>
    <n v="945205.38668341155"/>
    <n v="0"/>
    <n v="0"/>
    <n v="945205.38668341155"/>
    <n v="-121241.58315906115"/>
    <n v="823963.8035243504"/>
  </r>
  <r>
    <x v="43"/>
    <n v="75"/>
    <x v="80"/>
    <n v="0"/>
    <n v="123195.29165331264"/>
    <n v="0"/>
    <n v="0"/>
    <n v="123195.29165331264"/>
    <n v="-15572.616452070346"/>
    <n v="107622.67520124229"/>
  </r>
  <r>
    <x v="43"/>
    <n v="76"/>
    <x v="81"/>
    <n v="0"/>
    <n v="59469.372845734062"/>
    <n v="0"/>
    <n v="0"/>
    <n v="59469.372845734062"/>
    <n v="2656.0138806518589"/>
    <n v="62125.386726385921"/>
  </r>
  <r>
    <x v="44"/>
    <n v="77"/>
    <x v="82"/>
    <n v="0"/>
    <n v="2858.0757445778127"/>
    <n v="0"/>
    <n v="0"/>
    <n v="2858.0757445778127"/>
    <n v="-944.76828689748254"/>
    <n v="1913.3074576803301"/>
  </r>
  <r>
    <x v="43"/>
    <n v="78"/>
    <x v="83"/>
    <n v="0"/>
    <n v="163468.17714509091"/>
    <n v="0"/>
    <n v="0"/>
    <n v="163468.17714509091"/>
    <n v="43182.557687101507"/>
    <n v="206650.73483219242"/>
  </r>
  <r>
    <x v="43"/>
    <n v="79"/>
    <x v="84"/>
    <n v="0"/>
    <n v="0"/>
    <n v="0"/>
    <n v="0"/>
    <n v="0"/>
    <n v="0"/>
    <n v="0"/>
  </r>
  <r>
    <x v="43"/>
    <n v="80"/>
    <x v="85"/>
    <n v="0"/>
    <n v="5379.9072839111759"/>
    <n v="0"/>
    <n v="0"/>
    <n v="5379.9072839111759"/>
    <n v="-6393.4461871011436"/>
    <n v="-1013.5389031899676"/>
  </r>
  <r>
    <x v="48"/>
    <n v="81"/>
    <x v="86"/>
    <n v="0"/>
    <n v="116921.28046000144"/>
    <n v="0"/>
    <n v="0"/>
    <n v="116921.28046000144"/>
    <n v="26794.570081466649"/>
    <n v="143715.85054146807"/>
  </r>
  <r>
    <x v="48"/>
    <n v="211"/>
    <x v="87"/>
    <n v="0"/>
    <n v="1108.077494555569"/>
    <n v="0"/>
    <n v="0"/>
    <n v="1108.077494555569"/>
    <n v="1087.2021347589975"/>
    <n v="2195.2796293145666"/>
  </r>
  <r>
    <x v="48"/>
    <n v="82"/>
    <x v="88"/>
    <n v="0"/>
    <n v="134856.85204429057"/>
    <n v="0"/>
    <n v="0"/>
    <n v="134856.85204429057"/>
    <n v="-46018.751226951485"/>
    <n v="88838.100817339087"/>
  </r>
  <r>
    <x v="48"/>
    <n v="83"/>
    <x v="89"/>
    <n v="0"/>
    <n v="51307.808954800632"/>
    <n v="0"/>
    <n v="0"/>
    <n v="51307.808954800632"/>
    <n v="-27149.792187779931"/>
    <n v="24158.016767020701"/>
  </r>
  <r>
    <x v="48"/>
    <n v="84"/>
    <x v="90"/>
    <n v="0"/>
    <n v="253940.79409711424"/>
    <n v="0"/>
    <n v="0"/>
    <n v="253940.79409711424"/>
    <n v="-81525.262496265583"/>
    <n v="172415.53160084866"/>
  </r>
  <r>
    <x v="48"/>
    <n v="85"/>
    <x v="91"/>
    <n v="0"/>
    <n v="28175.736016733681"/>
    <n v="0"/>
    <n v="0"/>
    <n v="28175.736016733681"/>
    <n v="-4978.0739940936292"/>
    <n v="23197.662022640052"/>
  </r>
  <r>
    <x v="43"/>
    <n v="86"/>
    <x v="92"/>
    <n v="0"/>
    <n v="23368.972264489177"/>
    <n v="0"/>
    <n v="0"/>
    <n v="23368.972264489177"/>
    <n v="-14079.281875220589"/>
    <n v="9289.6903892685878"/>
  </r>
  <r>
    <x v="48"/>
    <n v="87"/>
    <x v="93"/>
    <n v="0"/>
    <n v="4401.7423232000538"/>
    <n v="0"/>
    <n v="0"/>
    <n v="4401.7423232000538"/>
    <n v="-8310.1832439918435"/>
    <n v="-3908.4409207917897"/>
  </r>
  <r>
    <x v="43"/>
    <n v="88"/>
    <x v="94"/>
    <n v="0"/>
    <n v="229.25741266666944"/>
    <n v="0"/>
    <n v="0"/>
    <n v="229.25741266666944"/>
    <n v="-2583.0616272912421"/>
    <n v="-2353.8042146245725"/>
  </r>
  <r>
    <x v="48"/>
    <n v="89"/>
    <x v="95"/>
    <n v="0"/>
    <n v="52056.716502845084"/>
    <n v="0"/>
    <n v="0"/>
    <n v="52056.716502845084"/>
    <n v="27779.006496402006"/>
    <n v="79835.722999247082"/>
  </r>
  <r>
    <x v="44"/>
    <n v="90"/>
    <x v="96"/>
    <n v="0"/>
    <n v="168.12210262222425"/>
    <n v="0"/>
    <n v="0"/>
    <n v="168.12210262222425"/>
    <n v="-619.04519334691076"/>
    <n v="-450.92309072468652"/>
  </r>
  <r>
    <x v="43"/>
    <n v="91"/>
    <x v="97"/>
    <n v="0"/>
    <n v="0"/>
    <n v="0"/>
    <n v="0"/>
    <n v="0"/>
    <n v="0"/>
    <n v="0"/>
  </r>
  <r>
    <x v="43"/>
    <n v="92"/>
    <x v="98"/>
    <n v="0"/>
    <n v="3255.455259866706"/>
    <n v="0"/>
    <n v="0"/>
    <n v="3255.455259866706"/>
    <n v="951.12489246436508"/>
    <n v="4206.5801523310711"/>
  </r>
  <r>
    <x v="43"/>
    <n v="93"/>
    <x v="99"/>
    <n v="0"/>
    <n v="0"/>
    <n v="0"/>
    <n v="0"/>
    <n v="0"/>
    <n v="0"/>
    <n v="0"/>
  </r>
  <r>
    <x v="43"/>
    <n v="94"/>
    <x v="100"/>
    <n v="0"/>
    <n v="0"/>
    <n v="0"/>
    <n v="0"/>
    <n v="0"/>
    <n v="0"/>
    <n v="0"/>
  </r>
  <r>
    <x v="43"/>
    <n v="95"/>
    <x v="101"/>
    <n v="0"/>
    <n v="0"/>
    <n v="0"/>
    <n v="0"/>
    <n v="0"/>
    <n v="0"/>
    <n v="0"/>
  </r>
  <r>
    <x v="43"/>
    <n v="96"/>
    <x v="102"/>
    <n v="0"/>
    <n v="0"/>
    <n v="0"/>
    <n v="0"/>
    <n v="0"/>
    <n v="0"/>
    <n v="0"/>
  </r>
  <r>
    <x v="43"/>
    <n v="97"/>
    <x v="103"/>
    <n v="0"/>
    <n v="0"/>
    <n v="0"/>
    <n v="0"/>
    <n v="0"/>
    <n v="0"/>
    <n v="0"/>
  </r>
  <r>
    <x v="43"/>
    <n v="98"/>
    <x v="104"/>
    <n v="0"/>
    <n v="71505.387010734223"/>
    <n v="0"/>
    <n v="0"/>
    <n v="71505.387010734223"/>
    <n v="-16486.721552138333"/>
    <n v="55018.66545859589"/>
  </r>
  <r>
    <x v="43"/>
    <n v="99"/>
    <x v="105"/>
    <n v="0"/>
    <n v="3820.956877777824"/>
    <n v="0"/>
    <n v="0"/>
    <n v="3820.956877777824"/>
    <n v="2964.9728784793019"/>
    <n v="6785.9297562571264"/>
  </r>
  <r>
    <x v="49"/>
    <n v="100"/>
    <x v="106"/>
    <n v="0"/>
    <n v="291049.92729409249"/>
    <n v="0"/>
    <n v="0"/>
    <n v="291049.92729409249"/>
    <n v="86217.762099525426"/>
    <n v="377267.68939361791"/>
  </r>
  <r>
    <x v="45"/>
    <n v="101"/>
    <x v="107"/>
    <n v="0"/>
    <n v="0"/>
    <n v="0"/>
    <n v="0"/>
    <n v="0"/>
    <n v="0"/>
    <n v="0"/>
  </r>
  <r>
    <x v="49"/>
    <n v="102"/>
    <x v="108"/>
    <n v="0"/>
    <n v="631298.49534645223"/>
    <n v="0"/>
    <n v="0"/>
    <n v="631298.49534645223"/>
    <n v="-98089.701017649728"/>
    <n v="533208.7943288025"/>
  </r>
  <r>
    <x v="50"/>
    <n v="103"/>
    <x v="109"/>
    <n v="0"/>
    <n v="0"/>
    <n v="0"/>
    <n v="0"/>
    <n v="0"/>
    <n v="0"/>
    <n v="0"/>
  </r>
  <r>
    <x v="50"/>
    <n v="104"/>
    <x v="110"/>
    <n v="0"/>
    <n v="6755.4517599111932"/>
    <n v="0"/>
    <n v="0"/>
    <n v="6755.4517599111932"/>
    <n v="3396.1840491514049"/>
    <n v="10151.635809062598"/>
  </r>
  <r>
    <x v="45"/>
    <n v="105"/>
    <x v="111"/>
    <n v="0"/>
    <n v="37644.067159867132"/>
    <n v="0"/>
    <n v="0"/>
    <n v="37644.067159867132"/>
    <n v="-16734.119201221911"/>
    <n v="20909.947958645222"/>
  </r>
  <r>
    <x v="50"/>
    <n v="106"/>
    <x v="112"/>
    <n v="0"/>
    <n v="5762.0029716889594"/>
    <n v="0"/>
    <n v="0"/>
    <n v="5762.0029716889594"/>
    <n v="-4198.5488992532137"/>
    <n v="1563.4540724357457"/>
  </r>
  <r>
    <x v="34"/>
    <n v="107"/>
    <x v="113"/>
    <n v="0"/>
    <n v="272052.12969778117"/>
    <n v="0"/>
    <n v="0"/>
    <n v="272052.12969778117"/>
    <n v="-85977.131052273675"/>
    <n v="186074.9986455075"/>
  </r>
  <r>
    <x v="46"/>
    <n v="108"/>
    <x v="114"/>
    <n v="0"/>
    <n v="0"/>
    <n v="0"/>
    <n v="0"/>
    <n v="0"/>
    <n v="0"/>
    <n v="0"/>
  </r>
  <r>
    <x v="44"/>
    <n v="109"/>
    <x v="115"/>
    <n v="0"/>
    <n v="19349.325629066905"/>
    <n v="0"/>
    <n v="0"/>
    <n v="19349.325629066905"/>
    <n v="-1551.2013433808133"/>
    <n v="17798.124285686092"/>
  </r>
  <r>
    <x v="44"/>
    <n v="110"/>
    <x v="116"/>
    <n v="0"/>
    <n v="15650.639371377971"/>
    <n v="0"/>
    <n v="0"/>
    <n v="15650.639371377971"/>
    <n v="10084.792910251221"/>
    <n v="25735.43228162919"/>
  </r>
  <r>
    <x v="43"/>
    <n v="111"/>
    <x v="117"/>
    <n v="0"/>
    <n v="57642.955458156262"/>
    <n v="0"/>
    <n v="0"/>
    <n v="57642.955458156262"/>
    <n v="14442.004844738753"/>
    <n v="72084.960302895022"/>
  </r>
  <r>
    <x v="45"/>
    <n v="112"/>
    <x v="118"/>
    <n v="0"/>
    <n v="0"/>
    <n v="0"/>
    <n v="0"/>
    <n v="0"/>
    <n v="0"/>
    <n v="0"/>
  </r>
  <r>
    <x v="43"/>
    <n v="113"/>
    <x v="119"/>
    <n v="0"/>
    <n v="3622.2671201333778"/>
    <n v="0"/>
    <n v="0"/>
    <n v="3622.2671201333778"/>
    <n v="-5717.9737112016219"/>
    <n v="-2095.7065910682441"/>
  </r>
  <r>
    <x v="51"/>
    <n v="114"/>
    <x v="120"/>
    <n v="0"/>
    <n v="43161.528891378301"/>
    <n v="0"/>
    <n v="0"/>
    <n v="43161.528891378301"/>
    <n v="5497.3976353022008"/>
    <n v="48658.926526680501"/>
  </r>
  <r>
    <x v="51"/>
    <n v="115"/>
    <x v="121"/>
    <n v="0"/>
    <n v="0"/>
    <n v="0"/>
    <n v="0"/>
    <n v="0"/>
    <n v="-1726"/>
    <n v="-1726"/>
  </r>
  <r>
    <x v="52"/>
    <n v="116"/>
    <x v="122"/>
    <n v="0"/>
    <n v="308863.22825829271"/>
    <n v="0"/>
    <n v="0"/>
    <n v="308863.22825829271"/>
    <n v="-9956.5263410040643"/>
    <n v="298906.70191728865"/>
  </r>
  <r>
    <x v="52"/>
    <n v="117"/>
    <x v="123"/>
    <n v="0"/>
    <n v="0"/>
    <n v="0"/>
    <n v="0"/>
    <n v="0"/>
    <n v="0"/>
    <n v="0"/>
  </r>
  <r>
    <x v="53"/>
    <n v="118"/>
    <x v="124"/>
    <n v="0"/>
    <n v="0"/>
    <n v="0"/>
    <n v="0"/>
    <n v="0"/>
    <n v="0"/>
    <n v="0"/>
  </r>
  <r>
    <x v="53"/>
    <n v="119"/>
    <x v="125"/>
    <n v="0"/>
    <n v="4638744.6626197044"/>
    <n v="0"/>
    <n v="0"/>
    <n v="4638744.6626197044"/>
    <n v="-47179.853217323311"/>
    <n v="4591564.8094023811"/>
  </r>
  <r>
    <x v="53"/>
    <n v="120"/>
    <x v="126"/>
    <n v="0"/>
    <n v="23827.487089822513"/>
    <n v="0"/>
    <n v="0"/>
    <n v="23827.487089822513"/>
    <n v="-200.40512980307176"/>
    <n v="23627.081960019441"/>
  </r>
  <r>
    <x v="53"/>
    <n v="121"/>
    <x v="127"/>
    <n v="0"/>
    <n v="0"/>
    <n v="0"/>
    <n v="0"/>
    <n v="0"/>
    <n v="0"/>
    <n v="0"/>
  </r>
  <r>
    <x v="54"/>
    <n v="122"/>
    <x v="128"/>
    <n v="0"/>
    <n v="111121.06791953472"/>
    <n v="0"/>
    <n v="0"/>
    <n v="111121.06791953472"/>
    <n v="30186.629251935054"/>
    <n v="141307.69717146977"/>
  </r>
  <r>
    <x v="55"/>
    <n v="123"/>
    <x v="129"/>
    <n v="0"/>
    <n v="21145.175361622481"/>
    <n v="0"/>
    <n v="0"/>
    <n v="21145.175361622481"/>
    <n v="-21485.184090495542"/>
    <n v="-340.00872887306105"/>
  </r>
  <r>
    <x v="56"/>
    <n v="124"/>
    <x v="130"/>
    <n v="0"/>
    <n v="0"/>
    <n v="0"/>
    <n v="0"/>
    <n v="0"/>
    <n v="0"/>
    <n v="0"/>
  </r>
  <r>
    <x v="53"/>
    <n v="125"/>
    <x v="131"/>
    <n v="0"/>
    <n v="0"/>
    <n v="0"/>
    <n v="0"/>
    <n v="0"/>
    <n v="0"/>
    <n v="0"/>
  </r>
  <r>
    <x v="56"/>
    <n v="126"/>
    <x v="132"/>
    <n v="0"/>
    <n v="0"/>
    <n v="0"/>
    <n v="0"/>
    <n v="0"/>
    <n v="0"/>
    <n v="0"/>
  </r>
  <r>
    <x v="57"/>
    <n v="127"/>
    <x v="133"/>
    <n v="0"/>
    <n v="36986.86257688934"/>
    <n v="0"/>
    <n v="0"/>
    <n v="36986.86257688934"/>
    <n v="2388.0574636796446"/>
    <n v="39374.920040568984"/>
  </r>
  <r>
    <x v="56"/>
    <n v="128"/>
    <x v="134"/>
    <n v="0"/>
    <n v="0"/>
    <n v="0"/>
    <n v="0"/>
    <n v="0"/>
    <n v="0"/>
    <n v="0"/>
  </r>
  <r>
    <x v="58"/>
    <n v="129"/>
    <x v="135"/>
    <n v="0"/>
    <n v="54463.919335845116"/>
    <n v="0"/>
    <n v="0"/>
    <n v="54463.919335845116"/>
    <n v="3878.8594098439717"/>
    <n v="58342.778745689087"/>
  </r>
  <r>
    <x v="59"/>
    <n v="130"/>
    <x v="136"/>
    <n v="0"/>
    <n v="0"/>
    <n v="0"/>
    <n v="0"/>
    <n v="0"/>
    <n v="0"/>
    <n v="0"/>
  </r>
  <r>
    <x v="60"/>
    <n v="131"/>
    <x v="137"/>
    <n v="0"/>
    <n v="525114.10371300648"/>
    <n v="0"/>
    <n v="0"/>
    <n v="525114.10371300648"/>
    <n v="-21405.657310589508"/>
    <n v="503708.44640241697"/>
  </r>
  <r>
    <x v="61"/>
    <n v="132"/>
    <x v="138"/>
    <n v="0"/>
    <n v="82922.406161534353"/>
    <n v="0"/>
    <n v="0"/>
    <n v="82922.406161534353"/>
    <n v="-39665.79059124217"/>
    <n v="43256.615570292182"/>
  </r>
  <r>
    <x v="62"/>
    <n v="133"/>
    <x v="139"/>
    <n v="0"/>
    <n v="3836.2407052889357"/>
    <n v="0"/>
    <n v="0"/>
    <n v="3836.2407052889357"/>
    <n v="-4896.0312300067817"/>
    <n v="-1059.790524717846"/>
  </r>
  <r>
    <x v="63"/>
    <n v="134"/>
    <x v="140"/>
    <n v="0"/>
    <n v="2506.5477118222525"/>
    <n v="0"/>
    <n v="0"/>
    <n v="2506.5477118222525"/>
    <n v="-7824.6737917175778"/>
    <n v="-5318.1260798953253"/>
  </r>
  <r>
    <x v="60"/>
    <n v="135"/>
    <x v="141"/>
    <n v="0"/>
    <n v="0"/>
    <n v="0"/>
    <n v="0"/>
    <n v="0"/>
    <n v="0"/>
    <n v="0"/>
  </r>
  <r>
    <x v="60"/>
    <n v="136"/>
    <x v="142"/>
    <n v="0"/>
    <n v="0"/>
    <n v="0"/>
    <n v="0"/>
    <n v="0"/>
    <n v="0"/>
    <n v="0"/>
  </r>
  <r>
    <x v="64"/>
    <n v="137"/>
    <x v="143"/>
    <n v="0"/>
    <n v="288803.20464995911"/>
    <n v="0"/>
    <n v="0"/>
    <n v="288803.20464995911"/>
    <n v="-79393.633953020442"/>
    <n v="209409.57069693867"/>
  </r>
  <r>
    <x v="64"/>
    <n v="138"/>
    <x v="144"/>
    <n v="0"/>
    <n v="315427.63217431505"/>
    <n v="0"/>
    <n v="0"/>
    <n v="315427.63217431505"/>
    <n v="-163989.7909357766"/>
    <n v="151437.84123853844"/>
  </r>
  <r>
    <x v="60"/>
    <n v="139"/>
    <x v="145"/>
    <n v="0"/>
    <n v="0"/>
    <n v="0"/>
    <n v="0"/>
    <n v="0"/>
    <n v="0"/>
    <n v="0"/>
  </r>
  <r>
    <x v="60"/>
    <n v="140"/>
    <x v="146"/>
    <n v="0"/>
    <n v="0"/>
    <n v="0"/>
    <n v="0"/>
    <n v="0"/>
    <n v="0"/>
    <n v="0"/>
  </r>
  <r>
    <x v="60"/>
    <n v="141"/>
    <x v="147"/>
    <n v="0"/>
    <n v="0"/>
    <n v="0"/>
    <n v="0"/>
    <n v="0"/>
    <n v="0"/>
    <n v="0"/>
  </r>
  <r>
    <x v="65"/>
    <n v="142"/>
    <x v="148"/>
    <n v="0"/>
    <n v="313073.92273760389"/>
    <n v="0"/>
    <n v="0"/>
    <n v="313073.92273760389"/>
    <n v="-17646.1582289199"/>
    <n v="295427.76450868399"/>
  </r>
  <r>
    <x v="66"/>
    <n v="143"/>
    <x v="149"/>
    <n v="0"/>
    <n v="6098.247176933407"/>
    <n v="0"/>
    <n v="0"/>
    <n v="6098.247176933407"/>
    <n v="-24482.639285947036"/>
    <n v="-18384.392109013628"/>
  </r>
  <r>
    <x v="67"/>
    <n v="144"/>
    <x v="150"/>
    <n v="0"/>
    <n v="159914.68724875752"/>
    <n v="0"/>
    <n v="0"/>
    <n v="159914.68724875752"/>
    <n v="44795.012910115765"/>
    <n v="204709.70015887328"/>
  </r>
  <r>
    <x v="68"/>
    <n v="145"/>
    <x v="151"/>
    <n v="0"/>
    <n v="155749.8442519797"/>
    <n v="0"/>
    <n v="0"/>
    <n v="155749.8442519797"/>
    <n v="-142301.36752742669"/>
    <n v="13448.476724553009"/>
  </r>
  <r>
    <x v="69"/>
    <n v="146"/>
    <x v="152"/>
    <n v="0"/>
    <n v="61.135310044445191"/>
    <n v="0"/>
    <n v="0"/>
    <n v="61.135310044445191"/>
    <n v="-97.016433944331169"/>
    <n v="-35.881123899885978"/>
  </r>
  <r>
    <x v="70"/>
    <n v="147"/>
    <x v="153"/>
    <n v="0"/>
    <n v="259305.41755351433"/>
    <n v="0"/>
    <n v="0"/>
    <n v="259305.41755351433"/>
    <n v="-83501.704574880598"/>
    <n v="175803.71297863373"/>
  </r>
  <r>
    <x v="71"/>
    <n v="148"/>
    <x v="154"/>
    <n v="0"/>
    <n v="138700.73466333502"/>
    <n v="0"/>
    <n v="0"/>
    <n v="138700.73466333502"/>
    <n v="288073.57617820863"/>
    <n v="426774.31084154366"/>
  </r>
  <r>
    <x v="72"/>
    <n v="149"/>
    <x v="155"/>
    <n v="0"/>
    <n v="1211159.2692042594"/>
    <n v="0"/>
    <n v="0"/>
    <n v="1211159.2692042594"/>
    <n v="19828.925074612023"/>
    <n v="1230988.1942788714"/>
  </r>
  <r>
    <x v="72"/>
    <n v="150"/>
    <x v="156"/>
    <n v="0"/>
    <n v="115966.04124055698"/>
    <n v="0"/>
    <n v="0"/>
    <n v="115966.04124055698"/>
    <n v="-20265.673138153172"/>
    <n v="95700.368102403809"/>
  </r>
  <r>
    <x v="73"/>
    <n v="151"/>
    <x v="157"/>
    <n v="0"/>
    <n v="0"/>
    <n v="0"/>
    <n v="0"/>
    <n v="0"/>
    <n v="0"/>
    <n v="0"/>
  </r>
  <r>
    <x v="74"/>
    <n v="152"/>
    <x v="158"/>
    <n v="0"/>
    <n v="431745.20144762757"/>
    <n v="0"/>
    <n v="0"/>
    <n v="431745.20144762757"/>
    <n v="19093.441430890234"/>
    <n v="450838.6428785178"/>
  </r>
  <r>
    <x v="48"/>
    <n v="153"/>
    <x v="159"/>
    <n v="0"/>
    <n v="14917.015650844629"/>
    <n v="0"/>
    <n v="0"/>
    <n v="14917.015650844629"/>
    <n v="14635.990117583195"/>
    <n v="29553.005768427822"/>
  </r>
  <r>
    <x v="75"/>
    <n v="154"/>
    <x v="160"/>
    <n v="0"/>
    <n v="118617.78531373478"/>
    <n v="0"/>
    <n v="0"/>
    <n v="118617.78531373478"/>
    <n v="84356.114039511449"/>
    <n v="202973.89935324623"/>
  </r>
  <r>
    <x v="76"/>
    <n v="155"/>
    <x v="161"/>
    <n v="0"/>
    <n v="2430.1285742666964"/>
    <n v="0"/>
    <n v="0"/>
    <n v="2430.1285742666964"/>
    <n v="-502.65324928716427"/>
    <n v="1927.4753249795322"/>
  </r>
  <r>
    <x v="75"/>
    <n v="156"/>
    <x v="162"/>
    <n v="0"/>
    <n v="0"/>
    <n v="0"/>
    <n v="0"/>
    <n v="0"/>
    <n v="0"/>
    <n v="0"/>
  </r>
  <r>
    <x v="77"/>
    <n v="157"/>
    <x v="163"/>
    <n v="0"/>
    <n v="19456.312421644685"/>
    <n v="0"/>
    <n v="0"/>
    <n v="19456.312421644685"/>
    <n v="-43129.230102783389"/>
    <n v="-23672.917681138704"/>
  </r>
  <r>
    <x v="78"/>
    <n v="158"/>
    <x v="164"/>
    <n v="0"/>
    <n v="0"/>
    <n v="0"/>
    <n v="0"/>
    <n v="0"/>
    <n v="-314"/>
    <n v="-314"/>
  </r>
  <r>
    <x v="79"/>
    <n v="159"/>
    <x v="165"/>
    <n v="0"/>
    <n v="422804.1623536275"/>
    <n v="0"/>
    <n v="0"/>
    <n v="422804.1623536275"/>
    <n v="75238.844895248709"/>
    <n v="498043.00724887621"/>
  </r>
  <r>
    <x v="78"/>
    <n v="160"/>
    <x v="166"/>
    <n v="0"/>
    <n v="32715.032787533735"/>
    <n v="0"/>
    <n v="0"/>
    <n v="32715.032787533735"/>
    <n v="10088.705785539783"/>
    <n v="42803.738573073519"/>
  </r>
  <r>
    <x v="80"/>
    <n v="161"/>
    <x v="167"/>
    <n v="0"/>
    <n v="24775.084395511418"/>
    <n v="0"/>
    <n v="0"/>
    <n v="24775.084395511418"/>
    <n v="-114123.6598559402"/>
    <n v="-89348.575460428779"/>
  </r>
  <r>
    <x v="80"/>
    <n v="162"/>
    <x v="168"/>
    <n v="0"/>
    <n v="0"/>
    <n v="0"/>
    <n v="0"/>
    <n v="0"/>
    <n v="0"/>
    <n v="0"/>
  </r>
  <r>
    <x v="81"/>
    <n v="163"/>
    <x v="169"/>
    <n v="0"/>
    <n v="764.19137555556483"/>
    <n v="0"/>
    <n v="0"/>
    <n v="764.19137555556483"/>
    <n v="749.79457569586043"/>
    <n v="1513.9859512514254"/>
  </r>
  <r>
    <x v="82"/>
    <n v="164"/>
    <x v="170"/>
    <n v="0"/>
    <n v="52591.650465733983"/>
    <n v="0"/>
    <n v="0"/>
    <n v="52591.650465733983"/>
    <n v="46188.862699389116"/>
    <n v="98780.513165123091"/>
  </r>
  <r>
    <x v="83"/>
    <n v="165"/>
    <x v="171"/>
    <n v="0"/>
    <n v="23185.566334355837"/>
    <n v="0"/>
    <n v="0"/>
    <n v="23185.566334355837"/>
    <n v="-27516.232573387595"/>
    <n v="-4330.6662390317579"/>
  </r>
  <r>
    <x v="80"/>
    <n v="166"/>
    <x v="172"/>
    <n v="0"/>
    <n v="0"/>
    <n v="0"/>
    <n v="0"/>
    <n v="0"/>
    <n v="0"/>
    <n v="0"/>
  </r>
  <r>
    <x v="80"/>
    <n v="167"/>
    <x v="173"/>
    <n v="0"/>
    <n v="0"/>
    <n v="0"/>
    <n v="0"/>
    <n v="0"/>
    <n v="0"/>
    <n v="0"/>
  </r>
  <r>
    <x v="84"/>
    <n v="210"/>
    <x v="174"/>
    <n v="0"/>
    <n v="6113.5310044445187"/>
    <n v="0"/>
    <n v="0"/>
    <n v="6113.5310044445187"/>
    <s v="exclude - pd separately"/>
    <n v="6113.5310044445187"/>
  </r>
  <r>
    <x v="85"/>
    <n v="168"/>
    <x v="175"/>
    <n v="0"/>
    <n v="274711.51568471448"/>
    <n v="0"/>
    <n v="0"/>
    <n v="274711.51568471448"/>
    <n v="-52759.845928852097"/>
    <n v="221951.66975586239"/>
  </r>
  <r>
    <x v="85"/>
    <n v="169"/>
    <x v="176"/>
    <n v="0"/>
    <n v="0"/>
    <n v="0"/>
    <n v="0"/>
    <n v="0"/>
    <n v="0"/>
    <n v="0"/>
  </r>
  <r>
    <x v="86"/>
    <n v="170"/>
    <x v="177"/>
    <n v="0"/>
    <n v="7687.7652380889822"/>
    <n v="0"/>
    <n v="0"/>
    <n v="7687.7652380889822"/>
    <n v="3534.9334315003553"/>
    <n v="11222.698669589337"/>
  </r>
  <r>
    <x v="87"/>
    <n v="171"/>
    <x v="178"/>
    <n v="0"/>
    <n v="523225.0226326331"/>
    <n v="0"/>
    <n v="0"/>
    <n v="523225.0226326331"/>
    <n v="31272.850498290383"/>
    <n v="554497.87313092349"/>
  </r>
  <r>
    <x v="86"/>
    <n v="172"/>
    <x v="179"/>
    <n v="0"/>
    <n v="0"/>
    <n v="0"/>
    <n v="0"/>
    <n v="0"/>
    <n v="0"/>
    <n v="0"/>
  </r>
  <r>
    <x v="43"/>
    <n v="204"/>
    <x v="180"/>
    <n v="0"/>
    <n v="71749.928250911995"/>
    <n v="0"/>
    <n v="0"/>
    <n v="71749.928250911995"/>
    <n v="51117.212712084336"/>
    <n v="122867.14096299633"/>
  </r>
  <r>
    <x v="86"/>
    <n v="173"/>
    <x v="181"/>
    <n v="0"/>
    <n v="77664.76949771207"/>
    <n v="0"/>
    <n v="0"/>
    <n v="77664.76949771207"/>
    <n v="-76537.377272029713"/>
    <n v="1127.3922256823571"/>
  </r>
  <r>
    <x v="86"/>
    <n v="205"/>
    <x v="182"/>
    <n v="0"/>
    <n v="0"/>
    <n v="0"/>
    <n v="0"/>
    <n v="0"/>
    <n v="-1161"/>
    <n v="-1161"/>
  </r>
  <r>
    <x v="88"/>
    <n v="174"/>
    <x v="183"/>
    <n v="0"/>
    <n v="2375305.4849843401"/>
    <n v="0"/>
    <n v="216840.16786653741"/>
    <n v="2592145.6528508775"/>
    <n v="-461797.17607262032"/>
    <n v="2130348.4767782572"/>
  </r>
  <r>
    <x v="89"/>
    <n v="175"/>
    <x v="184"/>
    <n v="0"/>
    <n v="36161.535891289335"/>
    <n v="0"/>
    <n v="0"/>
    <n v="36161.535891289335"/>
    <n v="25181.279321928116"/>
    <n v="61342.815213217451"/>
  </r>
  <r>
    <x v="90"/>
    <n v="176"/>
    <x v="185"/>
    <n v="0"/>
    <n v="53309.990358756208"/>
    <n v="0"/>
    <n v="0"/>
    <n v="53309.990358756208"/>
    <n v="-3387.3303994567759"/>
    <n v="49922.659959299432"/>
  </r>
  <r>
    <x v="60"/>
    <n v="177"/>
    <x v="186"/>
    <n v="0"/>
    <n v="0"/>
    <n v="0"/>
    <n v="0"/>
    <n v="0"/>
    <n v="0"/>
    <n v="0"/>
  </r>
  <r>
    <x v="91"/>
    <n v="178"/>
    <x v="187"/>
    <n v="0"/>
    <n v="5792.5706267111809"/>
    <n v="0"/>
    <n v="0"/>
    <n v="5792.5706267111809"/>
    <n v="3973.4428837746218"/>
    <n v="9766.0135104858018"/>
  </r>
  <r>
    <x v="91"/>
    <n v="179"/>
    <x v="188"/>
    <n v="0"/>
    <n v="0"/>
    <n v="0"/>
    <n v="0"/>
    <n v="0"/>
    <n v="0"/>
    <n v="0"/>
  </r>
  <r>
    <x v="56"/>
    <n v="180"/>
    <x v="189"/>
    <n v="0"/>
    <n v="0"/>
    <n v="0"/>
    <n v="0"/>
    <n v="0"/>
    <n v="0"/>
    <n v="0"/>
  </r>
  <r>
    <x v="91"/>
    <n v="181"/>
    <x v="190"/>
    <n v="0"/>
    <n v="0"/>
    <n v="0"/>
    <n v="0"/>
    <n v="0"/>
    <n v="0"/>
    <n v="0"/>
  </r>
  <r>
    <x v="56"/>
    <n v="182"/>
    <x v="191"/>
    <n v="0"/>
    <n v="688666.34190940857"/>
    <n v="0"/>
    <n v="0"/>
    <n v="688666.34190940857"/>
    <n v="-370601.62222016149"/>
    <n v="318064.71968924708"/>
  </r>
  <r>
    <x v="92"/>
    <n v="183"/>
    <x v="192"/>
    <n v="0"/>
    <n v="0"/>
    <n v="0"/>
    <n v="0"/>
    <n v="0"/>
    <n v="0"/>
    <n v="0"/>
  </r>
  <r>
    <x v="93"/>
    <n v="184"/>
    <x v="193"/>
    <n v="0"/>
    <n v="136843.74962073503"/>
    <n v="0"/>
    <n v="0"/>
    <n v="136843.74962073503"/>
    <n v="-27918.285330142273"/>
    <n v="108925.46429059276"/>
  </r>
  <r>
    <x v="93"/>
    <n v="185"/>
    <x v="194"/>
    <n v="0"/>
    <n v="0"/>
    <n v="0"/>
    <n v="0"/>
    <n v="0"/>
    <n v="0"/>
    <n v="0"/>
  </r>
  <r>
    <x v="94"/>
    <n v="186"/>
    <x v="195"/>
    <n v="0"/>
    <n v="0"/>
    <n v="0"/>
    <n v="0"/>
    <n v="0"/>
    <n v="0"/>
    <n v="0"/>
  </r>
  <r>
    <x v="63"/>
    <n v="187"/>
    <x v="196"/>
    <n v="0"/>
    <n v="17370.069966377992"/>
    <n v="0"/>
    <n v="0"/>
    <n v="17370.069966377992"/>
    <n v="1095.8307055669065"/>
    <n v="18465.900671944899"/>
  </r>
  <r>
    <x v="95"/>
    <n v="188"/>
    <x v="197"/>
    <n v="0"/>
    <n v="0"/>
    <n v="0"/>
    <n v="0"/>
    <n v="0"/>
    <n v="0"/>
    <n v="0"/>
  </r>
  <r>
    <x v="84"/>
    <n v="189"/>
    <x v="198"/>
    <n v="0"/>
    <n v="578760.3382770071"/>
    <n v="0"/>
    <n v="0"/>
    <n v="578760.3382770071"/>
    <n v="36367.921903259936"/>
    <n v="615128.26018026704"/>
  </r>
  <r>
    <x v="96"/>
    <n v="190"/>
    <x v="199"/>
    <n v="0"/>
    <n v="74118.921515134236"/>
    <n v="0"/>
    <n v="0"/>
    <n v="74118.921515134236"/>
    <n v="-4227.4241032584978"/>
    <n v="69891.497411875738"/>
  </r>
  <r>
    <x v="97"/>
    <n v="191"/>
    <x v="200"/>
    <n v="0"/>
    <n v="33991.232384711526"/>
    <n v="0"/>
    <n v="0"/>
    <n v="33991.232384711526"/>
    <n v="-174720.13727304814"/>
    <n v="-140728.9048883366"/>
  </r>
  <r>
    <x v="98"/>
    <n v="192"/>
    <x v="201"/>
    <n v="0"/>
    <n v="70840.540514000881"/>
    <n v="0"/>
    <n v="0"/>
    <n v="70840.540514000881"/>
    <n v="-25344.042832993742"/>
    <n v="45496.497681007138"/>
  </r>
  <r>
    <x v="99"/>
    <n v="193"/>
    <x v="202"/>
    <n v="0"/>
    <n v="19815.482368155797"/>
    <n v="0"/>
    <n v="0"/>
    <n v="19815.482368155797"/>
    <n v="-6395.8266522063386"/>
    <n v="13419.655715949459"/>
  </r>
  <r>
    <x v="100"/>
    <n v="194"/>
    <x v="203"/>
    <n v="0"/>
    <n v="4034.9304629333819"/>
    <n v="0"/>
    <n v="0"/>
    <n v="4034.9304629333819"/>
    <n v="1573.9153596741426"/>
    <n v="5608.8458226075245"/>
  </r>
  <r>
    <x v="98"/>
    <n v="195"/>
    <x v="204"/>
    <n v="0"/>
    <n v="0"/>
    <n v="0"/>
    <n v="0"/>
    <n v="0"/>
    <n v="0"/>
    <n v="0"/>
  </r>
  <r>
    <x v="86"/>
    <n v="196"/>
    <x v="205"/>
    <n v="0"/>
    <n v="0"/>
    <n v="0"/>
    <n v="0"/>
    <n v="0"/>
    <n v="-7750"/>
    <n v="-7750"/>
  </r>
  <r>
    <x v="82"/>
    <n v="197"/>
    <x v="206"/>
    <n v="0"/>
    <n v="6831.8708974667497"/>
    <n v="0"/>
    <n v="0"/>
    <n v="6831.8708974667497"/>
    <n v="585.16350672099179"/>
    <n v="7417.0344041877415"/>
  </r>
  <r>
    <x v="23"/>
    <n v="198"/>
    <x v="207"/>
    <n v="0"/>
    <n v="0"/>
    <n v="0"/>
    <n v="0"/>
    <n v="0"/>
    <n v="-71781"/>
    <n v="-71781"/>
  </r>
  <r>
    <x v="101"/>
    <n v="199"/>
    <x v="208"/>
    <n v="0"/>
    <n v="493323.74248989497"/>
    <n v="0"/>
    <n v="0"/>
    <n v="493323.74248989497"/>
    <n v="69463.888340462756"/>
    <n v="562787.6308303577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1" cacheId="0" applyNumberFormats="0" applyBorderFormats="0" applyFontFormats="0" applyPatternFormats="0" applyAlignmentFormats="0" applyWidthHeightFormats="1" dataCaption="Values" updatedVersion="6" minRefreshableVersion="3" useAutoFormatting="1" itemPrintTitles="1" createdVersion="5" indent="0" compact="0" compactData="0" multipleFieldFilters="0">
  <location ref="A6:I318" firstHeaderRow="0" firstDataRow="1" firstDataCol="2"/>
  <pivotFields count="10">
    <pivotField axis="axisRow" compact="0" outline="0" showAll="0" sortType="ascending">
      <items count="103">
        <item x="1"/>
        <item x="98"/>
        <item x="2"/>
        <item x="6"/>
        <item x="0"/>
        <item x="8"/>
        <item x="10"/>
        <item x="11"/>
        <item x="12"/>
        <item x="62"/>
        <item x="13"/>
        <item x="23"/>
        <item x="7"/>
        <item x="17"/>
        <item x="19"/>
        <item x="22"/>
        <item x="21"/>
        <item x="20"/>
        <item x="24"/>
        <item x="15"/>
        <item x="4"/>
        <item x="28"/>
        <item x="30"/>
        <item x="31"/>
        <item x="32"/>
        <item x="18"/>
        <item x="36"/>
        <item x="14"/>
        <item x="25"/>
        <item x="29"/>
        <item x="57"/>
        <item x="33"/>
        <item x="35"/>
        <item x="38"/>
        <item x="39"/>
        <item x="40"/>
        <item x="9"/>
        <item x="41"/>
        <item x="82"/>
        <item x="42"/>
        <item x="37"/>
        <item x="46"/>
        <item x="44"/>
        <item x="47"/>
        <item x="43"/>
        <item x="49"/>
        <item x="45"/>
        <item x="51"/>
        <item x="53"/>
        <item x="81"/>
        <item x="83"/>
        <item x="86"/>
        <item x="69"/>
        <item x="72"/>
        <item x="56"/>
        <item x="93"/>
        <item x="54"/>
        <item x="55"/>
        <item x="52"/>
        <item x="92"/>
        <item x="63"/>
        <item x="94"/>
        <item x="91"/>
        <item x="95"/>
        <item x="58"/>
        <item x="87"/>
        <item x="75"/>
        <item x="76"/>
        <item x="85"/>
        <item x="77"/>
        <item x="79"/>
        <item x="80"/>
        <item x="78"/>
        <item x="73"/>
        <item x="48"/>
        <item x="90"/>
        <item x="60"/>
        <item x="89"/>
        <item x="59"/>
        <item x="66"/>
        <item x="26"/>
        <item x="64"/>
        <item x="71"/>
        <item x="74"/>
        <item x="70"/>
        <item x="67"/>
        <item x="3"/>
        <item x="61"/>
        <item x="65"/>
        <item x="68"/>
        <item x="88"/>
        <item x="84"/>
        <item x="50"/>
        <item x="96"/>
        <item x="34"/>
        <item x="97"/>
        <item x="5"/>
        <item x="99"/>
        <item x="100"/>
        <item x="16"/>
        <item x="27"/>
        <item x="101"/>
        <item t="default"/>
      </items>
    </pivotField>
    <pivotField compact="0" outline="0" showAll="0"/>
    <pivotField axis="axisRow" compact="0" outline="0" showAll="0" sortType="ascending">
      <items count="210">
        <item x="14"/>
        <item x="3"/>
        <item x="15"/>
        <item x="16"/>
        <item x="17"/>
        <item x="18"/>
        <item x="19"/>
        <item x="20"/>
        <item x="21"/>
        <item x="0"/>
        <item x="1"/>
        <item x="2"/>
        <item x="4"/>
        <item x="5"/>
        <item x="6"/>
        <item x="7"/>
        <item x="8"/>
        <item x="9"/>
        <item x="10"/>
        <item x="11"/>
        <item x="13"/>
        <item x="22"/>
        <item x="23"/>
        <item x="24"/>
        <item x="25"/>
        <item x="26"/>
        <item x="27"/>
        <item x="28"/>
        <item x="29"/>
        <item x="30"/>
        <item x="31"/>
        <item x="32"/>
        <item x="33"/>
        <item x="12"/>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7"/>
        <item x="106"/>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t="default"/>
      </items>
    </pivotField>
    <pivotField dataField="1" compact="0" numFmtId="168" outline="0" showAll="0"/>
    <pivotField dataField="1" compact="0" numFmtId="168" outline="0" showAll="0"/>
    <pivotField dataField="1" compact="0" numFmtId="168" outline="0" showAll="0"/>
    <pivotField dataField="1" compact="0" numFmtId="168" outline="0" showAll="0"/>
    <pivotField dataField="1" compact="0" numFmtId="168" outline="0" showAll="0" defaultSubtotal="0"/>
    <pivotField dataField="1" compact="0" numFmtId="168" outline="0" showAll="0" defaultSubtotal="0"/>
    <pivotField dataField="1" compact="0" numFmtId="168" outline="0" showAll="0" defaultSubtotal="0"/>
  </pivotFields>
  <rowFields count="2">
    <field x="0"/>
    <field x="2"/>
  </rowFields>
  <rowItems count="312">
    <i>
      <x/>
      <x/>
    </i>
    <i r="1">
      <x v="2"/>
    </i>
    <i t="default">
      <x/>
    </i>
    <i>
      <x v="1"/>
      <x v="201"/>
    </i>
    <i r="1">
      <x v="204"/>
    </i>
    <i t="default">
      <x v="1"/>
    </i>
    <i>
      <x v="2"/>
      <x v="3"/>
    </i>
    <i t="default">
      <x v="2"/>
    </i>
    <i>
      <x v="3"/>
      <x v="7"/>
    </i>
    <i t="default">
      <x v="3"/>
    </i>
    <i>
      <x v="4"/>
      <x v="1"/>
    </i>
    <i r="1">
      <x v="9"/>
    </i>
    <i r="1">
      <x v="10"/>
    </i>
    <i r="1">
      <x v="11"/>
    </i>
    <i r="1">
      <x v="12"/>
    </i>
    <i r="1">
      <x v="13"/>
    </i>
    <i r="1">
      <x v="14"/>
    </i>
    <i r="1">
      <x v="15"/>
    </i>
    <i r="1">
      <x v="16"/>
    </i>
    <i r="1">
      <x v="17"/>
    </i>
    <i r="1">
      <x v="18"/>
    </i>
    <i r="1">
      <x v="19"/>
    </i>
    <i r="1">
      <x v="20"/>
    </i>
    <i r="1">
      <x v="33"/>
    </i>
    <i t="default">
      <x v="4"/>
    </i>
    <i>
      <x v="5"/>
      <x v="21"/>
    </i>
    <i t="default">
      <x v="5"/>
    </i>
    <i>
      <x v="6"/>
      <x v="23"/>
    </i>
    <i t="default">
      <x v="6"/>
    </i>
    <i>
      <x v="7"/>
      <x v="24"/>
    </i>
    <i t="default">
      <x v="7"/>
    </i>
    <i>
      <x v="8"/>
      <x v="25"/>
    </i>
    <i t="default">
      <x v="8"/>
    </i>
    <i>
      <x v="9"/>
      <x v="139"/>
    </i>
    <i t="default">
      <x v="9"/>
    </i>
    <i>
      <x v="10"/>
      <x v="26"/>
    </i>
    <i t="default">
      <x v="10"/>
    </i>
    <i>
      <x v="11"/>
      <x v="38"/>
    </i>
    <i r="1">
      <x v="207"/>
    </i>
    <i t="default">
      <x v="11"/>
    </i>
    <i>
      <x v="12"/>
      <x v="8"/>
    </i>
    <i r="1">
      <x v="30"/>
    </i>
    <i t="default">
      <x v="12"/>
    </i>
    <i>
      <x v="13"/>
      <x v="31"/>
    </i>
    <i t="default">
      <x v="13"/>
    </i>
    <i>
      <x v="14"/>
      <x v="34"/>
    </i>
    <i r="1">
      <x v="49"/>
    </i>
    <i r="1">
      <x v="50"/>
    </i>
    <i t="default">
      <x v="14"/>
    </i>
    <i>
      <x v="15"/>
      <x v="37"/>
    </i>
    <i t="default">
      <x v="15"/>
    </i>
    <i>
      <x v="16"/>
      <x v="36"/>
    </i>
    <i t="default">
      <x v="16"/>
    </i>
    <i>
      <x v="17"/>
      <x v="35"/>
    </i>
    <i t="default">
      <x v="17"/>
    </i>
    <i>
      <x v="18"/>
      <x v="39"/>
    </i>
    <i t="default">
      <x v="18"/>
    </i>
    <i>
      <x v="19"/>
      <x v="28"/>
    </i>
    <i t="default">
      <x v="19"/>
    </i>
    <i>
      <x v="20"/>
      <x v="5"/>
    </i>
    <i t="default">
      <x v="20"/>
    </i>
    <i>
      <x v="21"/>
      <x v="43"/>
    </i>
    <i r="1">
      <x v="44"/>
    </i>
    <i t="default">
      <x v="21"/>
    </i>
    <i>
      <x v="22"/>
      <x v="46"/>
    </i>
    <i r="1">
      <x v="48"/>
    </i>
    <i r="1">
      <x v="54"/>
    </i>
    <i t="default">
      <x v="22"/>
    </i>
    <i>
      <x v="23"/>
      <x v="47"/>
    </i>
    <i t="default">
      <x v="23"/>
    </i>
    <i>
      <x v="24"/>
      <x v="51"/>
    </i>
    <i t="default">
      <x v="24"/>
    </i>
    <i>
      <x v="25"/>
      <x v="32"/>
    </i>
    <i t="default">
      <x v="25"/>
    </i>
    <i>
      <x v="26"/>
      <x v="56"/>
    </i>
    <i t="default">
      <x v="26"/>
    </i>
    <i>
      <x v="27"/>
      <x v="27"/>
    </i>
    <i t="default">
      <x v="27"/>
    </i>
    <i>
      <x v="28"/>
      <x v="40"/>
    </i>
    <i t="default">
      <x v="28"/>
    </i>
    <i>
      <x v="29"/>
      <x v="45"/>
    </i>
    <i t="default">
      <x v="29"/>
    </i>
    <i>
      <x v="30"/>
      <x v="133"/>
    </i>
    <i t="default">
      <x v="30"/>
    </i>
    <i>
      <x v="31"/>
      <x v="52"/>
    </i>
    <i t="default">
      <x v="31"/>
    </i>
    <i>
      <x v="32"/>
      <x v="55"/>
    </i>
    <i r="1">
      <x v="58"/>
    </i>
    <i r="1">
      <x v="60"/>
    </i>
    <i t="default">
      <x v="32"/>
    </i>
    <i>
      <x v="33"/>
      <x v="59"/>
    </i>
    <i t="default">
      <x v="33"/>
    </i>
    <i>
      <x v="34"/>
      <x v="61"/>
    </i>
    <i t="default">
      <x v="34"/>
    </i>
    <i>
      <x v="35"/>
      <x v="62"/>
    </i>
    <i t="default">
      <x v="35"/>
    </i>
    <i>
      <x v="36"/>
      <x v="22"/>
    </i>
    <i t="default">
      <x v="36"/>
    </i>
    <i>
      <x v="37"/>
      <x v="63"/>
    </i>
    <i t="default">
      <x v="37"/>
    </i>
    <i>
      <x v="38"/>
      <x v="170"/>
    </i>
    <i r="1">
      <x v="206"/>
    </i>
    <i t="default">
      <x v="38"/>
    </i>
    <i>
      <x v="39"/>
      <x v="64"/>
    </i>
    <i r="1">
      <x v="65"/>
    </i>
    <i r="1">
      <x v="66"/>
    </i>
    <i r="1">
      <x v="67"/>
    </i>
    <i r="1">
      <x v="68"/>
    </i>
    <i t="default">
      <x v="39"/>
    </i>
    <i>
      <x v="40"/>
      <x v="57"/>
    </i>
    <i t="default">
      <x v="40"/>
    </i>
    <i>
      <x v="41"/>
      <x v="75"/>
    </i>
    <i r="1">
      <x v="114"/>
    </i>
    <i t="default">
      <x v="41"/>
    </i>
    <i>
      <x v="42"/>
      <x v="70"/>
    </i>
    <i r="1">
      <x v="73"/>
    </i>
    <i r="1">
      <x v="76"/>
    </i>
    <i r="1">
      <x v="78"/>
    </i>
    <i r="1">
      <x v="82"/>
    </i>
    <i r="1">
      <x v="96"/>
    </i>
    <i r="1">
      <x v="115"/>
    </i>
    <i r="1">
      <x v="116"/>
    </i>
    <i t="default">
      <x v="42"/>
    </i>
    <i>
      <x v="43"/>
      <x v="79"/>
    </i>
    <i t="default">
      <x v="43"/>
    </i>
    <i>
      <x v="44"/>
      <x v="69"/>
    </i>
    <i r="1">
      <x v="74"/>
    </i>
    <i r="1">
      <x v="77"/>
    </i>
    <i r="1">
      <x v="80"/>
    </i>
    <i r="1">
      <x v="81"/>
    </i>
    <i r="1">
      <x v="83"/>
    </i>
    <i r="1">
      <x v="84"/>
    </i>
    <i r="1">
      <x v="85"/>
    </i>
    <i r="1">
      <x v="92"/>
    </i>
    <i r="1">
      <x v="94"/>
    </i>
    <i r="1">
      <x v="97"/>
    </i>
    <i r="1">
      <x v="98"/>
    </i>
    <i r="1">
      <x v="99"/>
    </i>
    <i r="1">
      <x v="100"/>
    </i>
    <i r="1">
      <x v="101"/>
    </i>
    <i r="1">
      <x v="102"/>
    </i>
    <i r="1">
      <x v="103"/>
    </i>
    <i r="1">
      <x v="104"/>
    </i>
    <i r="1">
      <x v="105"/>
    </i>
    <i r="1">
      <x v="117"/>
    </i>
    <i r="1">
      <x v="119"/>
    </i>
    <i r="1">
      <x v="180"/>
    </i>
    <i t="default">
      <x v="44"/>
    </i>
    <i>
      <x v="45"/>
      <x v="107"/>
    </i>
    <i r="1">
      <x v="108"/>
    </i>
    <i t="default">
      <x v="45"/>
    </i>
    <i>
      <x v="46"/>
      <x v="71"/>
    </i>
    <i r="1">
      <x v="72"/>
    </i>
    <i r="1">
      <x v="106"/>
    </i>
    <i r="1">
      <x v="111"/>
    </i>
    <i r="1">
      <x v="118"/>
    </i>
    <i t="default">
      <x v="46"/>
    </i>
    <i>
      <x v="47"/>
      <x v="120"/>
    </i>
    <i r="1">
      <x v="121"/>
    </i>
    <i t="default">
      <x v="47"/>
    </i>
    <i>
      <x v="48"/>
      <x v="124"/>
    </i>
    <i r="1">
      <x v="125"/>
    </i>
    <i r="1">
      <x v="126"/>
    </i>
    <i r="1">
      <x v="127"/>
    </i>
    <i r="1">
      <x v="131"/>
    </i>
    <i t="default">
      <x v="48"/>
    </i>
    <i>
      <x v="49"/>
      <x v="169"/>
    </i>
    <i t="default">
      <x v="49"/>
    </i>
    <i>
      <x v="50"/>
      <x v="171"/>
    </i>
    <i t="default">
      <x v="50"/>
    </i>
    <i>
      <x v="51"/>
      <x v="177"/>
    </i>
    <i r="1">
      <x v="179"/>
    </i>
    <i r="1">
      <x v="181"/>
    </i>
    <i r="1">
      <x v="182"/>
    </i>
    <i r="1">
      <x v="205"/>
    </i>
    <i t="default">
      <x v="51"/>
    </i>
    <i>
      <x v="52"/>
      <x v="152"/>
    </i>
    <i t="default">
      <x v="52"/>
    </i>
    <i>
      <x v="53"/>
      <x v="155"/>
    </i>
    <i r="1">
      <x v="156"/>
    </i>
    <i t="default">
      <x v="53"/>
    </i>
    <i>
      <x v="54"/>
      <x v="130"/>
    </i>
    <i r="1">
      <x v="132"/>
    </i>
    <i r="1">
      <x v="134"/>
    </i>
    <i r="1">
      <x v="189"/>
    </i>
    <i r="1">
      <x v="191"/>
    </i>
    <i t="default">
      <x v="54"/>
    </i>
    <i>
      <x v="55"/>
      <x v="193"/>
    </i>
    <i r="1">
      <x v="194"/>
    </i>
    <i t="default">
      <x v="55"/>
    </i>
    <i>
      <x v="56"/>
      <x v="128"/>
    </i>
    <i t="default">
      <x v="56"/>
    </i>
    <i>
      <x v="57"/>
      <x v="129"/>
    </i>
    <i t="default">
      <x v="57"/>
    </i>
    <i>
      <x v="58"/>
      <x v="122"/>
    </i>
    <i r="1">
      <x v="123"/>
    </i>
    <i t="default">
      <x v="58"/>
    </i>
    <i>
      <x v="59"/>
      <x v="192"/>
    </i>
    <i t="default">
      <x v="59"/>
    </i>
    <i>
      <x v="60"/>
      <x v="140"/>
    </i>
    <i r="1">
      <x v="196"/>
    </i>
    <i t="default">
      <x v="60"/>
    </i>
    <i>
      <x v="61"/>
      <x v="195"/>
    </i>
    <i t="default">
      <x v="61"/>
    </i>
    <i>
      <x v="62"/>
      <x v="187"/>
    </i>
    <i r="1">
      <x v="188"/>
    </i>
    <i r="1">
      <x v="190"/>
    </i>
    <i t="default">
      <x v="62"/>
    </i>
    <i>
      <x v="63"/>
      <x v="197"/>
    </i>
    <i t="default">
      <x v="63"/>
    </i>
    <i>
      <x v="64"/>
      <x v="135"/>
    </i>
    <i t="default">
      <x v="64"/>
    </i>
    <i>
      <x v="65"/>
      <x v="178"/>
    </i>
    <i t="default">
      <x v="65"/>
    </i>
    <i>
      <x v="66"/>
      <x v="160"/>
    </i>
    <i r="1">
      <x v="162"/>
    </i>
    <i t="default">
      <x v="66"/>
    </i>
    <i>
      <x v="67"/>
      <x v="161"/>
    </i>
    <i t="default">
      <x v="67"/>
    </i>
    <i>
      <x v="68"/>
      <x v="175"/>
    </i>
    <i r="1">
      <x v="176"/>
    </i>
    <i t="default">
      <x v="68"/>
    </i>
    <i>
      <x v="69"/>
      <x v="163"/>
    </i>
    <i t="default">
      <x v="69"/>
    </i>
    <i>
      <x v="70"/>
      <x v="165"/>
    </i>
    <i t="default">
      <x v="70"/>
    </i>
    <i>
      <x v="71"/>
      <x v="167"/>
    </i>
    <i r="1">
      <x v="168"/>
    </i>
    <i r="1">
      <x v="172"/>
    </i>
    <i r="1">
      <x v="173"/>
    </i>
    <i t="default">
      <x v="71"/>
    </i>
    <i>
      <x v="72"/>
      <x v="164"/>
    </i>
    <i r="1">
      <x v="166"/>
    </i>
    <i t="default">
      <x v="72"/>
    </i>
    <i>
      <x v="73"/>
      <x v="157"/>
    </i>
    <i t="default">
      <x v="73"/>
    </i>
    <i>
      <x v="74"/>
      <x v="86"/>
    </i>
    <i r="1">
      <x v="87"/>
    </i>
    <i r="1">
      <x v="88"/>
    </i>
    <i r="1">
      <x v="89"/>
    </i>
    <i r="1">
      <x v="90"/>
    </i>
    <i r="1">
      <x v="91"/>
    </i>
    <i r="1">
      <x v="93"/>
    </i>
    <i r="1">
      <x v="95"/>
    </i>
    <i r="1">
      <x v="159"/>
    </i>
    <i t="default">
      <x v="74"/>
    </i>
    <i>
      <x v="75"/>
      <x v="185"/>
    </i>
    <i t="default">
      <x v="75"/>
    </i>
    <i>
      <x v="76"/>
      <x v="137"/>
    </i>
    <i r="1">
      <x v="141"/>
    </i>
    <i r="1">
      <x v="142"/>
    </i>
    <i r="1">
      <x v="145"/>
    </i>
    <i r="1">
      <x v="146"/>
    </i>
    <i r="1">
      <x v="147"/>
    </i>
    <i r="1">
      <x v="186"/>
    </i>
    <i t="default">
      <x v="76"/>
    </i>
    <i>
      <x v="77"/>
      <x v="184"/>
    </i>
    <i t="default">
      <x v="77"/>
    </i>
    <i>
      <x v="78"/>
      <x v="136"/>
    </i>
    <i t="default">
      <x v="78"/>
    </i>
    <i>
      <x v="79"/>
      <x v="149"/>
    </i>
    <i t="default">
      <x v="79"/>
    </i>
    <i>
      <x v="80"/>
      <x v="41"/>
    </i>
    <i t="default">
      <x v="80"/>
    </i>
    <i>
      <x v="81"/>
      <x v="143"/>
    </i>
    <i r="1">
      <x v="144"/>
    </i>
    <i t="default">
      <x v="81"/>
    </i>
    <i>
      <x v="82"/>
      <x v="154"/>
    </i>
    <i t="default">
      <x v="82"/>
    </i>
    <i>
      <x v="83"/>
      <x v="158"/>
    </i>
    <i t="default">
      <x v="83"/>
    </i>
    <i>
      <x v="84"/>
      <x v="153"/>
    </i>
    <i t="default">
      <x v="84"/>
    </i>
    <i>
      <x v="85"/>
      <x v="150"/>
    </i>
    <i t="default">
      <x v="85"/>
    </i>
    <i>
      <x v="86"/>
      <x v="4"/>
    </i>
    <i t="default">
      <x v="86"/>
    </i>
    <i>
      <x v="87"/>
      <x v="138"/>
    </i>
    <i t="default">
      <x v="87"/>
    </i>
    <i>
      <x v="88"/>
      <x v="148"/>
    </i>
    <i t="default">
      <x v="88"/>
    </i>
    <i>
      <x v="89"/>
      <x v="151"/>
    </i>
    <i t="default">
      <x v="89"/>
    </i>
    <i>
      <x v="90"/>
      <x v="183"/>
    </i>
    <i t="default">
      <x v="90"/>
    </i>
    <i>
      <x v="91"/>
      <x v="174"/>
    </i>
    <i r="1">
      <x v="198"/>
    </i>
    <i t="default">
      <x v="91"/>
    </i>
    <i>
      <x v="92"/>
      <x v="109"/>
    </i>
    <i r="1">
      <x v="110"/>
    </i>
    <i r="1">
      <x v="112"/>
    </i>
    <i t="default">
      <x v="92"/>
    </i>
    <i>
      <x v="93"/>
      <x v="199"/>
    </i>
    <i t="default">
      <x v="93"/>
    </i>
    <i>
      <x v="94"/>
      <x v="53"/>
    </i>
    <i r="1">
      <x v="113"/>
    </i>
    <i t="default">
      <x v="94"/>
    </i>
    <i>
      <x v="95"/>
      <x v="200"/>
    </i>
    <i t="default">
      <x v="95"/>
    </i>
    <i>
      <x v="96"/>
      <x v="6"/>
    </i>
    <i t="default">
      <x v="96"/>
    </i>
    <i>
      <x v="97"/>
      <x v="202"/>
    </i>
    <i t="default">
      <x v="97"/>
    </i>
    <i>
      <x v="98"/>
      <x v="203"/>
    </i>
    <i t="default">
      <x v="98"/>
    </i>
    <i>
      <x v="99"/>
      <x v="29"/>
    </i>
    <i t="default">
      <x v="99"/>
    </i>
    <i>
      <x v="100"/>
      <x v="42"/>
    </i>
    <i t="default">
      <x v="100"/>
    </i>
    <i>
      <x v="101"/>
      <x v="208"/>
    </i>
    <i t="default">
      <x v="101"/>
    </i>
    <i t="grand">
      <x/>
    </i>
  </rowItems>
  <colFields count="1">
    <field x="-2"/>
  </colFields>
  <colItems count="7">
    <i>
      <x/>
    </i>
    <i i="1">
      <x v="1"/>
    </i>
    <i i="2">
      <x v="2"/>
    </i>
    <i i="3">
      <x v="3"/>
    </i>
    <i i="4">
      <x v="4"/>
    </i>
    <i i="5">
      <x v="5"/>
    </i>
    <i i="6">
      <x v="6"/>
    </i>
  </colItems>
  <dataFields count="7">
    <dataField name="Sum of 1030 ATTORNEY GENERAL ADMIN" fld="3" baseField="0" baseItem="0"/>
    <dataField name="Sum of 1030 AGENCY LEGAL SERVICES" fld="4" baseField="0" baseItem="0"/>
    <dataField name="Sum of 1030 INVESTIGATIONS ADMIN" fld="5" baseField="0" baseItem="0"/>
    <dataField name="Sum of 1030 NDOT CLAIMS ADJUSTORS" fld="6" baseField="0" baseItem="0"/>
    <dataField name="Sum of TOTAL FY 2019 BUDGET COSTS" fld="7" baseField="0" baseItem="0"/>
    <dataField name="Sum of FY 2019 CARRY FORWARD (FY16 ACTUALS)" fld="8" baseField="0" baseItem="0"/>
    <dataField name="Sum of FY 2019 FIXED COSTS" fld="9" baseField="0" baseItem="0"/>
  </dataFields>
  <formats count="213">
    <format dxfId="212">
      <pivotArea field="0" type="button" dataOnly="0" labelOnly="1" outline="0" axis="axisRow" fieldPosition="0"/>
    </format>
    <format dxfId="211">
      <pivotArea dataOnly="0" labelOnly="1" outline="0" fieldPosition="0">
        <references count="1">
          <reference field="0" count="1">
            <x v="0"/>
          </reference>
        </references>
      </pivotArea>
    </format>
    <format dxfId="210">
      <pivotArea dataOnly="0" labelOnly="1" outline="0" fieldPosition="0">
        <references count="1">
          <reference field="0" count="1" defaultSubtotal="1">
            <x v="0"/>
          </reference>
        </references>
      </pivotArea>
    </format>
    <format dxfId="209">
      <pivotArea dataOnly="0" labelOnly="1" outline="0" fieldPosition="0">
        <references count="1">
          <reference field="0" count="1">
            <x v="1"/>
          </reference>
        </references>
      </pivotArea>
    </format>
    <format dxfId="208">
      <pivotArea dataOnly="0" labelOnly="1" outline="0" fieldPosition="0">
        <references count="1">
          <reference field="0" count="1" defaultSubtotal="1">
            <x v="1"/>
          </reference>
        </references>
      </pivotArea>
    </format>
    <format dxfId="207">
      <pivotArea dataOnly="0" labelOnly="1" outline="0" fieldPosition="0">
        <references count="1">
          <reference field="0" count="1">
            <x v="2"/>
          </reference>
        </references>
      </pivotArea>
    </format>
    <format dxfId="206">
      <pivotArea dataOnly="0" labelOnly="1" outline="0" fieldPosition="0">
        <references count="1">
          <reference field="0" count="1" defaultSubtotal="1">
            <x v="2"/>
          </reference>
        </references>
      </pivotArea>
    </format>
    <format dxfId="205">
      <pivotArea dataOnly="0" labelOnly="1" outline="0" fieldPosition="0">
        <references count="1">
          <reference field="0" count="1">
            <x v="3"/>
          </reference>
        </references>
      </pivotArea>
    </format>
    <format dxfId="204">
      <pivotArea dataOnly="0" labelOnly="1" outline="0" fieldPosition="0">
        <references count="1">
          <reference field="0" count="1" defaultSubtotal="1">
            <x v="3"/>
          </reference>
        </references>
      </pivotArea>
    </format>
    <format dxfId="203">
      <pivotArea dataOnly="0" labelOnly="1" outline="0" fieldPosition="0">
        <references count="1">
          <reference field="0" count="1">
            <x v="4"/>
          </reference>
        </references>
      </pivotArea>
    </format>
    <format dxfId="202">
      <pivotArea dataOnly="0" labelOnly="1" outline="0" fieldPosition="0">
        <references count="1">
          <reference field="0" count="1" defaultSubtotal="1">
            <x v="4"/>
          </reference>
        </references>
      </pivotArea>
    </format>
    <format dxfId="201">
      <pivotArea dataOnly="0" labelOnly="1" outline="0" fieldPosition="0">
        <references count="1">
          <reference field="0" count="1">
            <x v="5"/>
          </reference>
        </references>
      </pivotArea>
    </format>
    <format dxfId="200">
      <pivotArea dataOnly="0" labelOnly="1" outline="0" fieldPosition="0">
        <references count="1">
          <reference field="0" count="1" defaultSubtotal="1">
            <x v="5"/>
          </reference>
        </references>
      </pivotArea>
    </format>
    <format dxfId="199">
      <pivotArea dataOnly="0" labelOnly="1" outline="0" fieldPosition="0">
        <references count="1">
          <reference field="0" count="1">
            <x v="6"/>
          </reference>
        </references>
      </pivotArea>
    </format>
    <format dxfId="198">
      <pivotArea dataOnly="0" labelOnly="1" outline="0" fieldPosition="0">
        <references count="1">
          <reference field="0" count="1" defaultSubtotal="1">
            <x v="6"/>
          </reference>
        </references>
      </pivotArea>
    </format>
    <format dxfId="197">
      <pivotArea dataOnly="0" labelOnly="1" outline="0" fieldPosition="0">
        <references count="1">
          <reference field="0" count="1">
            <x v="7"/>
          </reference>
        </references>
      </pivotArea>
    </format>
    <format dxfId="196">
      <pivotArea dataOnly="0" labelOnly="1" outline="0" fieldPosition="0">
        <references count="1">
          <reference field="0" count="1" defaultSubtotal="1">
            <x v="7"/>
          </reference>
        </references>
      </pivotArea>
    </format>
    <format dxfId="195">
      <pivotArea dataOnly="0" labelOnly="1" outline="0" fieldPosition="0">
        <references count="1">
          <reference field="0" count="1">
            <x v="8"/>
          </reference>
        </references>
      </pivotArea>
    </format>
    <format dxfId="194">
      <pivotArea dataOnly="0" labelOnly="1" outline="0" fieldPosition="0">
        <references count="1">
          <reference field="0" count="1" defaultSubtotal="1">
            <x v="8"/>
          </reference>
        </references>
      </pivotArea>
    </format>
    <format dxfId="193">
      <pivotArea dataOnly="0" labelOnly="1" outline="0" fieldPosition="0">
        <references count="1">
          <reference field="0" count="1">
            <x v="9"/>
          </reference>
        </references>
      </pivotArea>
    </format>
    <format dxfId="192">
      <pivotArea dataOnly="0" labelOnly="1" outline="0" fieldPosition="0">
        <references count="1">
          <reference field="0" count="1" defaultSubtotal="1">
            <x v="9"/>
          </reference>
        </references>
      </pivotArea>
    </format>
    <format dxfId="191">
      <pivotArea dataOnly="0" labelOnly="1" outline="0" fieldPosition="0">
        <references count="1">
          <reference field="0" count="1">
            <x v="10"/>
          </reference>
        </references>
      </pivotArea>
    </format>
    <format dxfId="190">
      <pivotArea dataOnly="0" labelOnly="1" outline="0" fieldPosition="0">
        <references count="1">
          <reference field="0" count="1" defaultSubtotal="1">
            <x v="10"/>
          </reference>
        </references>
      </pivotArea>
    </format>
    <format dxfId="189">
      <pivotArea dataOnly="0" labelOnly="1" outline="0" fieldPosition="0">
        <references count="1">
          <reference field="0" count="1">
            <x v="11"/>
          </reference>
        </references>
      </pivotArea>
    </format>
    <format dxfId="188">
      <pivotArea dataOnly="0" labelOnly="1" outline="0" fieldPosition="0">
        <references count="1">
          <reference field="0" count="1" defaultSubtotal="1">
            <x v="11"/>
          </reference>
        </references>
      </pivotArea>
    </format>
    <format dxfId="187">
      <pivotArea dataOnly="0" labelOnly="1" outline="0" fieldPosition="0">
        <references count="1">
          <reference field="0" count="1">
            <x v="12"/>
          </reference>
        </references>
      </pivotArea>
    </format>
    <format dxfId="186">
      <pivotArea dataOnly="0" labelOnly="1" outline="0" fieldPosition="0">
        <references count="1">
          <reference field="0" count="1" defaultSubtotal="1">
            <x v="12"/>
          </reference>
        </references>
      </pivotArea>
    </format>
    <format dxfId="185">
      <pivotArea dataOnly="0" labelOnly="1" outline="0" fieldPosition="0">
        <references count="1">
          <reference field="0" count="1">
            <x v="13"/>
          </reference>
        </references>
      </pivotArea>
    </format>
    <format dxfId="184">
      <pivotArea dataOnly="0" labelOnly="1" outline="0" fieldPosition="0">
        <references count="1">
          <reference field="0" count="1" defaultSubtotal="1">
            <x v="13"/>
          </reference>
        </references>
      </pivotArea>
    </format>
    <format dxfId="183">
      <pivotArea dataOnly="0" labelOnly="1" outline="0" fieldPosition="0">
        <references count="1">
          <reference field="0" count="1">
            <x v="14"/>
          </reference>
        </references>
      </pivotArea>
    </format>
    <format dxfId="182">
      <pivotArea dataOnly="0" labelOnly="1" outline="0" fieldPosition="0">
        <references count="1">
          <reference field="0" count="1" defaultSubtotal="1">
            <x v="14"/>
          </reference>
        </references>
      </pivotArea>
    </format>
    <format dxfId="181">
      <pivotArea dataOnly="0" labelOnly="1" outline="0" fieldPosition="0">
        <references count="1">
          <reference field="0" count="1">
            <x v="15"/>
          </reference>
        </references>
      </pivotArea>
    </format>
    <format dxfId="180">
      <pivotArea dataOnly="0" labelOnly="1" outline="0" fieldPosition="0">
        <references count="1">
          <reference field="0" count="1" defaultSubtotal="1">
            <x v="15"/>
          </reference>
        </references>
      </pivotArea>
    </format>
    <format dxfId="179">
      <pivotArea dataOnly="0" labelOnly="1" outline="0" fieldPosition="0">
        <references count="1">
          <reference field="0" count="1">
            <x v="16"/>
          </reference>
        </references>
      </pivotArea>
    </format>
    <format dxfId="178">
      <pivotArea dataOnly="0" labelOnly="1" outline="0" fieldPosition="0">
        <references count="1">
          <reference field="0" count="1" defaultSubtotal="1">
            <x v="16"/>
          </reference>
        </references>
      </pivotArea>
    </format>
    <format dxfId="177">
      <pivotArea dataOnly="0" labelOnly="1" outline="0" fieldPosition="0">
        <references count="1">
          <reference field="0" count="1">
            <x v="17"/>
          </reference>
        </references>
      </pivotArea>
    </format>
    <format dxfId="176">
      <pivotArea dataOnly="0" labelOnly="1" outline="0" fieldPosition="0">
        <references count="1">
          <reference field="0" count="1" defaultSubtotal="1">
            <x v="17"/>
          </reference>
        </references>
      </pivotArea>
    </format>
    <format dxfId="175">
      <pivotArea dataOnly="0" labelOnly="1" outline="0" fieldPosition="0">
        <references count="1">
          <reference field="0" count="1">
            <x v="18"/>
          </reference>
        </references>
      </pivotArea>
    </format>
    <format dxfId="174">
      <pivotArea dataOnly="0" labelOnly="1" outline="0" fieldPosition="0">
        <references count="1">
          <reference field="0" count="1" defaultSubtotal="1">
            <x v="18"/>
          </reference>
        </references>
      </pivotArea>
    </format>
    <format dxfId="173">
      <pivotArea dataOnly="0" labelOnly="1" outline="0" fieldPosition="0">
        <references count="1">
          <reference field="0" count="1">
            <x v="20"/>
          </reference>
        </references>
      </pivotArea>
    </format>
    <format dxfId="172">
      <pivotArea dataOnly="0" labelOnly="1" outline="0" fieldPosition="0">
        <references count="1">
          <reference field="0" count="1" defaultSubtotal="1">
            <x v="20"/>
          </reference>
        </references>
      </pivotArea>
    </format>
    <format dxfId="171">
      <pivotArea dataOnly="0" labelOnly="1" outline="0" fieldPosition="0">
        <references count="1">
          <reference field="0" count="1">
            <x v="21"/>
          </reference>
        </references>
      </pivotArea>
    </format>
    <format dxfId="170">
      <pivotArea dataOnly="0" labelOnly="1" outline="0" fieldPosition="0">
        <references count="1">
          <reference field="0" count="1" defaultSubtotal="1">
            <x v="21"/>
          </reference>
        </references>
      </pivotArea>
    </format>
    <format dxfId="169">
      <pivotArea dataOnly="0" labelOnly="1" outline="0" fieldPosition="0">
        <references count="1">
          <reference field="0" count="1">
            <x v="22"/>
          </reference>
        </references>
      </pivotArea>
    </format>
    <format dxfId="168">
      <pivotArea dataOnly="0" labelOnly="1" outline="0" fieldPosition="0">
        <references count="1">
          <reference field="0" count="1" defaultSubtotal="1">
            <x v="22"/>
          </reference>
        </references>
      </pivotArea>
    </format>
    <format dxfId="167">
      <pivotArea dataOnly="0" labelOnly="1" outline="0" fieldPosition="0">
        <references count="1">
          <reference field="0" count="1">
            <x v="23"/>
          </reference>
        </references>
      </pivotArea>
    </format>
    <format dxfId="166">
      <pivotArea dataOnly="0" labelOnly="1" outline="0" fieldPosition="0">
        <references count="1">
          <reference field="0" count="1" defaultSubtotal="1">
            <x v="23"/>
          </reference>
        </references>
      </pivotArea>
    </format>
    <format dxfId="165">
      <pivotArea dataOnly="0" labelOnly="1" outline="0" fieldPosition="0">
        <references count="1">
          <reference field="0" count="1">
            <x v="24"/>
          </reference>
        </references>
      </pivotArea>
    </format>
    <format dxfId="164">
      <pivotArea dataOnly="0" labelOnly="1" outline="0" fieldPosition="0">
        <references count="1">
          <reference field="0" count="1" defaultSubtotal="1">
            <x v="24"/>
          </reference>
        </references>
      </pivotArea>
    </format>
    <format dxfId="163">
      <pivotArea dataOnly="0" labelOnly="1" outline="0" fieldPosition="0">
        <references count="1">
          <reference field="0" count="1">
            <x v="25"/>
          </reference>
        </references>
      </pivotArea>
    </format>
    <format dxfId="162">
      <pivotArea dataOnly="0" labelOnly="1" outline="0" fieldPosition="0">
        <references count="1">
          <reference field="0" count="1" defaultSubtotal="1">
            <x v="25"/>
          </reference>
        </references>
      </pivotArea>
    </format>
    <format dxfId="161">
      <pivotArea dataOnly="0" labelOnly="1" outline="0" fieldPosition="0">
        <references count="1">
          <reference field="0" count="1">
            <x v="26"/>
          </reference>
        </references>
      </pivotArea>
    </format>
    <format dxfId="160">
      <pivotArea dataOnly="0" labelOnly="1" outline="0" fieldPosition="0">
        <references count="1">
          <reference field="0" count="1" defaultSubtotal="1">
            <x v="26"/>
          </reference>
        </references>
      </pivotArea>
    </format>
    <format dxfId="159">
      <pivotArea dataOnly="0" labelOnly="1" outline="0" fieldPosition="0">
        <references count="1">
          <reference field="0" count="1">
            <x v="27"/>
          </reference>
        </references>
      </pivotArea>
    </format>
    <format dxfId="158">
      <pivotArea dataOnly="0" labelOnly="1" outline="0" fieldPosition="0">
        <references count="1">
          <reference field="0" count="1" defaultSubtotal="1">
            <x v="27"/>
          </reference>
        </references>
      </pivotArea>
    </format>
    <format dxfId="157">
      <pivotArea dataOnly="0" labelOnly="1" outline="0" fieldPosition="0">
        <references count="1">
          <reference field="0" count="1">
            <x v="28"/>
          </reference>
        </references>
      </pivotArea>
    </format>
    <format dxfId="156">
      <pivotArea dataOnly="0" labelOnly="1" outline="0" fieldPosition="0">
        <references count="1">
          <reference field="0" count="1" defaultSubtotal="1">
            <x v="28"/>
          </reference>
        </references>
      </pivotArea>
    </format>
    <format dxfId="155">
      <pivotArea dataOnly="0" labelOnly="1" outline="0" fieldPosition="0">
        <references count="1">
          <reference field="0" count="1">
            <x v="29"/>
          </reference>
        </references>
      </pivotArea>
    </format>
    <format dxfId="154">
      <pivotArea dataOnly="0" labelOnly="1" outline="0" fieldPosition="0">
        <references count="1">
          <reference field="0" count="1" defaultSubtotal="1">
            <x v="29"/>
          </reference>
        </references>
      </pivotArea>
    </format>
    <format dxfId="153">
      <pivotArea dataOnly="0" labelOnly="1" outline="0" fieldPosition="0">
        <references count="1">
          <reference field="0" count="1">
            <x v="30"/>
          </reference>
        </references>
      </pivotArea>
    </format>
    <format dxfId="152">
      <pivotArea dataOnly="0" labelOnly="1" outline="0" fieldPosition="0">
        <references count="1">
          <reference field="0" count="1" defaultSubtotal="1">
            <x v="30"/>
          </reference>
        </references>
      </pivotArea>
    </format>
    <format dxfId="151">
      <pivotArea dataOnly="0" labelOnly="1" outline="0" fieldPosition="0">
        <references count="1">
          <reference field="0" count="1">
            <x v="31"/>
          </reference>
        </references>
      </pivotArea>
    </format>
    <format dxfId="150">
      <pivotArea dataOnly="0" labelOnly="1" outline="0" fieldPosition="0">
        <references count="1">
          <reference field="0" count="1" defaultSubtotal="1">
            <x v="31"/>
          </reference>
        </references>
      </pivotArea>
    </format>
    <format dxfId="149">
      <pivotArea dataOnly="0" labelOnly="1" outline="0" fieldPosition="0">
        <references count="1">
          <reference field="0" count="1">
            <x v="32"/>
          </reference>
        </references>
      </pivotArea>
    </format>
    <format dxfId="148">
      <pivotArea dataOnly="0" labelOnly="1" outline="0" fieldPosition="0">
        <references count="1">
          <reference field="0" count="1" defaultSubtotal="1">
            <x v="32"/>
          </reference>
        </references>
      </pivotArea>
    </format>
    <format dxfId="147">
      <pivotArea dataOnly="0" labelOnly="1" outline="0" fieldPosition="0">
        <references count="1">
          <reference field="0" count="1">
            <x v="33"/>
          </reference>
        </references>
      </pivotArea>
    </format>
    <format dxfId="146">
      <pivotArea dataOnly="0" labelOnly="1" outline="0" fieldPosition="0">
        <references count="1">
          <reference field="0" count="1" defaultSubtotal="1">
            <x v="33"/>
          </reference>
        </references>
      </pivotArea>
    </format>
    <format dxfId="145">
      <pivotArea dataOnly="0" labelOnly="1" outline="0" fieldPosition="0">
        <references count="1">
          <reference field="0" count="1">
            <x v="34"/>
          </reference>
        </references>
      </pivotArea>
    </format>
    <format dxfId="144">
      <pivotArea dataOnly="0" labelOnly="1" outline="0" fieldPosition="0">
        <references count="1">
          <reference field="0" count="1" defaultSubtotal="1">
            <x v="34"/>
          </reference>
        </references>
      </pivotArea>
    </format>
    <format dxfId="143">
      <pivotArea dataOnly="0" labelOnly="1" outline="0" fieldPosition="0">
        <references count="1">
          <reference field="0" count="1">
            <x v="35"/>
          </reference>
        </references>
      </pivotArea>
    </format>
    <format dxfId="142">
      <pivotArea dataOnly="0" labelOnly="1" outline="0" fieldPosition="0">
        <references count="1">
          <reference field="0" count="1" defaultSubtotal="1">
            <x v="35"/>
          </reference>
        </references>
      </pivotArea>
    </format>
    <format dxfId="141">
      <pivotArea dataOnly="0" labelOnly="1" outline="0" fieldPosition="0">
        <references count="1">
          <reference field="0" count="1">
            <x v="36"/>
          </reference>
        </references>
      </pivotArea>
    </format>
    <format dxfId="140">
      <pivotArea dataOnly="0" labelOnly="1" outline="0" fieldPosition="0">
        <references count="1">
          <reference field="0" count="1" defaultSubtotal="1">
            <x v="36"/>
          </reference>
        </references>
      </pivotArea>
    </format>
    <format dxfId="139">
      <pivotArea dataOnly="0" labelOnly="1" outline="0" fieldPosition="0">
        <references count="1">
          <reference field="0" count="1">
            <x v="37"/>
          </reference>
        </references>
      </pivotArea>
    </format>
    <format dxfId="138">
      <pivotArea dataOnly="0" labelOnly="1" outline="0" fieldPosition="0">
        <references count="1">
          <reference field="0" count="1" defaultSubtotal="1">
            <x v="37"/>
          </reference>
        </references>
      </pivotArea>
    </format>
    <format dxfId="137">
      <pivotArea dataOnly="0" labelOnly="1" outline="0" fieldPosition="0">
        <references count="1">
          <reference field="0" count="1">
            <x v="38"/>
          </reference>
        </references>
      </pivotArea>
    </format>
    <format dxfId="136">
      <pivotArea dataOnly="0" labelOnly="1" outline="0" fieldPosition="0">
        <references count="1">
          <reference field="0" count="1" defaultSubtotal="1">
            <x v="38"/>
          </reference>
        </references>
      </pivotArea>
    </format>
    <format dxfId="135">
      <pivotArea dataOnly="0" labelOnly="1" outline="0" fieldPosition="0">
        <references count="1">
          <reference field="0" count="1">
            <x v="39"/>
          </reference>
        </references>
      </pivotArea>
    </format>
    <format dxfId="134">
      <pivotArea dataOnly="0" labelOnly="1" outline="0" fieldPosition="0">
        <references count="1">
          <reference field="0" count="1" defaultSubtotal="1">
            <x v="39"/>
          </reference>
        </references>
      </pivotArea>
    </format>
    <format dxfId="133">
      <pivotArea dataOnly="0" labelOnly="1" outline="0" fieldPosition="0">
        <references count="1">
          <reference field="0" count="1">
            <x v="40"/>
          </reference>
        </references>
      </pivotArea>
    </format>
    <format dxfId="132">
      <pivotArea dataOnly="0" labelOnly="1" outline="0" fieldPosition="0">
        <references count="1">
          <reference field="0" count="1" defaultSubtotal="1">
            <x v="40"/>
          </reference>
        </references>
      </pivotArea>
    </format>
    <format dxfId="131">
      <pivotArea dataOnly="0" labelOnly="1" outline="0" fieldPosition="0">
        <references count="1">
          <reference field="0" count="1">
            <x v="41"/>
          </reference>
        </references>
      </pivotArea>
    </format>
    <format dxfId="130">
      <pivotArea dataOnly="0" labelOnly="1" outline="0" fieldPosition="0">
        <references count="1">
          <reference field="0" count="1" defaultSubtotal="1">
            <x v="41"/>
          </reference>
        </references>
      </pivotArea>
    </format>
    <format dxfId="129">
      <pivotArea dataOnly="0" labelOnly="1" outline="0" fieldPosition="0">
        <references count="1">
          <reference field="0" count="1">
            <x v="42"/>
          </reference>
        </references>
      </pivotArea>
    </format>
    <format dxfId="128">
      <pivotArea dataOnly="0" labelOnly="1" outline="0" fieldPosition="0">
        <references count="1">
          <reference field="0" count="1" defaultSubtotal="1">
            <x v="42"/>
          </reference>
        </references>
      </pivotArea>
    </format>
    <format dxfId="127">
      <pivotArea dataOnly="0" labelOnly="1" outline="0" fieldPosition="0">
        <references count="1">
          <reference field="0" count="1">
            <x v="43"/>
          </reference>
        </references>
      </pivotArea>
    </format>
    <format dxfId="126">
      <pivotArea dataOnly="0" labelOnly="1" outline="0" fieldPosition="0">
        <references count="1">
          <reference field="0" count="1" defaultSubtotal="1">
            <x v="43"/>
          </reference>
        </references>
      </pivotArea>
    </format>
    <format dxfId="125">
      <pivotArea dataOnly="0" labelOnly="1" outline="0" fieldPosition="0">
        <references count="1">
          <reference field="0" count="1">
            <x v="44"/>
          </reference>
        </references>
      </pivotArea>
    </format>
    <format dxfId="124">
      <pivotArea dataOnly="0" labelOnly="1" outline="0" fieldPosition="0">
        <references count="1">
          <reference field="0" count="1" defaultSubtotal="1">
            <x v="44"/>
          </reference>
        </references>
      </pivotArea>
    </format>
    <format dxfId="123">
      <pivotArea dataOnly="0" labelOnly="1" outline="0" fieldPosition="0">
        <references count="1">
          <reference field="0" count="1">
            <x v="45"/>
          </reference>
        </references>
      </pivotArea>
    </format>
    <format dxfId="122">
      <pivotArea dataOnly="0" labelOnly="1" outline="0" fieldPosition="0">
        <references count="1">
          <reference field="0" count="1" defaultSubtotal="1">
            <x v="45"/>
          </reference>
        </references>
      </pivotArea>
    </format>
    <format dxfId="121">
      <pivotArea dataOnly="0" labelOnly="1" outline="0" fieldPosition="0">
        <references count="1">
          <reference field="0" count="1">
            <x v="46"/>
          </reference>
        </references>
      </pivotArea>
    </format>
    <format dxfId="120">
      <pivotArea dataOnly="0" labelOnly="1" outline="0" fieldPosition="0">
        <references count="1">
          <reference field="0" count="1" defaultSubtotal="1">
            <x v="46"/>
          </reference>
        </references>
      </pivotArea>
    </format>
    <format dxfId="119">
      <pivotArea dataOnly="0" labelOnly="1" outline="0" fieldPosition="0">
        <references count="1">
          <reference field="0" count="1">
            <x v="47"/>
          </reference>
        </references>
      </pivotArea>
    </format>
    <format dxfId="118">
      <pivotArea dataOnly="0" labelOnly="1" outline="0" fieldPosition="0">
        <references count="1">
          <reference field="0" count="1" defaultSubtotal="1">
            <x v="47"/>
          </reference>
        </references>
      </pivotArea>
    </format>
    <format dxfId="117">
      <pivotArea dataOnly="0" labelOnly="1" outline="0" fieldPosition="0">
        <references count="1">
          <reference field="0" count="1">
            <x v="48"/>
          </reference>
        </references>
      </pivotArea>
    </format>
    <format dxfId="116">
      <pivotArea dataOnly="0" labelOnly="1" outline="0" fieldPosition="0">
        <references count="1">
          <reference field="0" count="1" defaultSubtotal="1">
            <x v="48"/>
          </reference>
        </references>
      </pivotArea>
    </format>
    <format dxfId="115">
      <pivotArea dataOnly="0" labelOnly="1" outline="0" fieldPosition="0">
        <references count="1">
          <reference field="0" count="1">
            <x v="49"/>
          </reference>
        </references>
      </pivotArea>
    </format>
    <format dxfId="114">
      <pivotArea dataOnly="0" labelOnly="1" outline="0" fieldPosition="0">
        <references count="1">
          <reference field="0" count="1" defaultSubtotal="1">
            <x v="49"/>
          </reference>
        </references>
      </pivotArea>
    </format>
    <format dxfId="113">
      <pivotArea dataOnly="0" labelOnly="1" outline="0" fieldPosition="0">
        <references count="1">
          <reference field="0" count="1">
            <x v="50"/>
          </reference>
        </references>
      </pivotArea>
    </format>
    <format dxfId="112">
      <pivotArea dataOnly="0" labelOnly="1" outline="0" fieldPosition="0">
        <references count="1">
          <reference field="0" count="1" defaultSubtotal="1">
            <x v="50"/>
          </reference>
        </references>
      </pivotArea>
    </format>
    <format dxfId="111">
      <pivotArea dataOnly="0" labelOnly="1" outline="0" fieldPosition="0">
        <references count="1">
          <reference field="0" count="1">
            <x v="51"/>
          </reference>
        </references>
      </pivotArea>
    </format>
    <format dxfId="110">
      <pivotArea dataOnly="0" labelOnly="1" outline="0" fieldPosition="0">
        <references count="1">
          <reference field="0" count="1" defaultSubtotal="1">
            <x v="51"/>
          </reference>
        </references>
      </pivotArea>
    </format>
    <format dxfId="109">
      <pivotArea dataOnly="0" labelOnly="1" outline="0" fieldPosition="0">
        <references count="1">
          <reference field="0" count="1">
            <x v="52"/>
          </reference>
        </references>
      </pivotArea>
    </format>
    <format dxfId="108">
      <pivotArea dataOnly="0" labelOnly="1" outline="0" fieldPosition="0">
        <references count="1">
          <reference field="0" count="1" defaultSubtotal="1">
            <x v="52"/>
          </reference>
        </references>
      </pivotArea>
    </format>
    <format dxfId="107">
      <pivotArea dataOnly="0" labelOnly="1" outline="0" fieldPosition="0">
        <references count="1">
          <reference field="0" count="1">
            <x v="53"/>
          </reference>
        </references>
      </pivotArea>
    </format>
    <format dxfId="106">
      <pivotArea dataOnly="0" labelOnly="1" outline="0" fieldPosition="0">
        <references count="1">
          <reference field="0" count="1" defaultSubtotal="1">
            <x v="53"/>
          </reference>
        </references>
      </pivotArea>
    </format>
    <format dxfId="105">
      <pivotArea dataOnly="0" labelOnly="1" outline="0" fieldPosition="0">
        <references count="1">
          <reference field="0" count="1">
            <x v="54"/>
          </reference>
        </references>
      </pivotArea>
    </format>
    <format dxfId="104">
      <pivotArea dataOnly="0" labelOnly="1" outline="0" fieldPosition="0">
        <references count="1">
          <reference field="0" count="1" defaultSubtotal="1">
            <x v="54"/>
          </reference>
        </references>
      </pivotArea>
    </format>
    <format dxfId="103">
      <pivotArea dataOnly="0" labelOnly="1" outline="0" fieldPosition="0">
        <references count="1">
          <reference field="0" count="1">
            <x v="55"/>
          </reference>
        </references>
      </pivotArea>
    </format>
    <format dxfId="102">
      <pivotArea dataOnly="0" labelOnly="1" outline="0" fieldPosition="0">
        <references count="1">
          <reference field="0" count="1" defaultSubtotal="1">
            <x v="55"/>
          </reference>
        </references>
      </pivotArea>
    </format>
    <format dxfId="101">
      <pivotArea dataOnly="0" labelOnly="1" outline="0" fieldPosition="0">
        <references count="1">
          <reference field="0" count="1">
            <x v="56"/>
          </reference>
        </references>
      </pivotArea>
    </format>
    <format dxfId="100">
      <pivotArea dataOnly="0" labelOnly="1" outline="0" fieldPosition="0">
        <references count="1">
          <reference field="0" count="1" defaultSubtotal="1">
            <x v="56"/>
          </reference>
        </references>
      </pivotArea>
    </format>
    <format dxfId="99">
      <pivotArea dataOnly="0" labelOnly="1" outline="0" fieldPosition="0">
        <references count="1">
          <reference field="0" count="1">
            <x v="57"/>
          </reference>
        </references>
      </pivotArea>
    </format>
    <format dxfId="98">
      <pivotArea dataOnly="0" labelOnly="1" outline="0" fieldPosition="0">
        <references count="1">
          <reference field="0" count="1" defaultSubtotal="1">
            <x v="57"/>
          </reference>
        </references>
      </pivotArea>
    </format>
    <format dxfId="97">
      <pivotArea dataOnly="0" labelOnly="1" outline="0" fieldPosition="0">
        <references count="1">
          <reference field="0" count="1">
            <x v="58"/>
          </reference>
        </references>
      </pivotArea>
    </format>
    <format dxfId="96">
      <pivotArea dataOnly="0" labelOnly="1" outline="0" fieldPosition="0">
        <references count="1">
          <reference field="0" count="1" defaultSubtotal="1">
            <x v="58"/>
          </reference>
        </references>
      </pivotArea>
    </format>
    <format dxfId="95">
      <pivotArea dataOnly="0" labelOnly="1" outline="0" fieldPosition="0">
        <references count="1">
          <reference field="0" count="1">
            <x v="59"/>
          </reference>
        </references>
      </pivotArea>
    </format>
    <format dxfId="94">
      <pivotArea dataOnly="0" labelOnly="1" outline="0" fieldPosition="0">
        <references count="1">
          <reference field="0" count="1" defaultSubtotal="1">
            <x v="59"/>
          </reference>
        </references>
      </pivotArea>
    </format>
    <format dxfId="93">
      <pivotArea dataOnly="0" labelOnly="1" outline="0" fieldPosition="0">
        <references count="1">
          <reference field="0" count="1">
            <x v="60"/>
          </reference>
        </references>
      </pivotArea>
    </format>
    <format dxfId="92">
      <pivotArea dataOnly="0" labelOnly="1" outline="0" fieldPosition="0">
        <references count="1">
          <reference field="0" count="1" defaultSubtotal="1">
            <x v="60"/>
          </reference>
        </references>
      </pivotArea>
    </format>
    <format dxfId="91">
      <pivotArea dataOnly="0" labelOnly="1" outline="0" fieldPosition="0">
        <references count="1">
          <reference field="0" count="1">
            <x v="61"/>
          </reference>
        </references>
      </pivotArea>
    </format>
    <format dxfId="90">
      <pivotArea dataOnly="0" labelOnly="1" outline="0" fieldPosition="0">
        <references count="1">
          <reference field="0" count="1" defaultSubtotal="1">
            <x v="61"/>
          </reference>
        </references>
      </pivotArea>
    </format>
    <format dxfId="89">
      <pivotArea dataOnly="0" labelOnly="1" outline="0" fieldPosition="0">
        <references count="1">
          <reference field="0" count="1">
            <x v="62"/>
          </reference>
        </references>
      </pivotArea>
    </format>
    <format dxfId="88">
      <pivotArea dataOnly="0" labelOnly="1" outline="0" fieldPosition="0">
        <references count="1">
          <reference field="0" count="1" defaultSubtotal="1">
            <x v="62"/>
          </reference>
        </references>
      </pivotArea>
    </format>
    <format dxfId="87">
      <pivotArea dataOnly="0" labelOnly="1" outline="0" fieldPosition="0">
        <references count="1">
          <reference field="0" count="1">
            <x v="63"/>
          </reference>
        </references>
      </pivotArea>
    </format>
    <format dxfId="86">
      <pivotArea dataOnly="0" labelOnly="1" outline="0" fieldPosition="0">
        <references count="1">
          <reference field="0" count="1" defaultSubtotal="1">
            <x v="63"/>
          </reference>
        </references>
      </pivotArea>
    </format>
    <format dxfId="85">
      <pivotArea dataOnly="0" labelOnly="1" outline="0" fieldPosition="0">
        <references count="1">
          <reference field="0" count="1">
            <x v="64"/>
          </reference>
        </references>
      </pivotArea>
    </format>
    <format dxfId="84">
      <pivotArea dataOnly="0" labelOnly="1" outline="0" fieldPosition="0">
        <references count="1">
          <reference field="0" count="1" defaultSubtotal="1">
            <x v="64"/>
          </reference>
        </references>
      </pivotArea>
    </format>
    <format dxfId="83">
      <pivotArea dataOnly="0" labelOnly="1" outline="0" fieldPosition="0">
        <references count="1">
          <reference field="0" count="1">
            <x v="65"/>
          </reference>
        </references>
      </pivotArea>
    </format>
    <format dxfId="82">
      <pivotArea dataOnly="0" labelOnly="1" outline="0" fieldPosition="0">
        <references count="1">
          <reference field="0" count="1" defaultSubtotal="1">
            <x v="65"/>
          </reference>
        </references>
      </pivotArea>
    </format>
    <format dxfId="81">
      <pivotArea dataOnly="0" labelOnly="1" outline="0" fieldPosition="0">
        <references count="1">
          <reference field="0" count="1">
            <x v="66"/>
          </reference>
        </references>
      </pivotArea>
    </format>
    <format dxfId="80">
      <pivotArea dataOnly="0" labelOnly="1" outline="0" fieldPosition="0">
        <references count="1">
          <reference field="0" count="1" defaultSubtotal="1">
            <x v="66"/>
          </reference>
        </references>
      </pivotArea>
    </format>
    <format dxfId="79">
      <pivotArea dataOnly="0" labelOnly="1" outline="0" fieldPosition="0">
        <references count="1">
          <reference field="0" count="1">
            <x v="67"/>
          </reference>
        </references>
      </pivotArea>
    </format>
    <format dxfId="78">
      <pivotArea dataOnly="0" labelOnly="1" outline="0" fieldPosition="0">
        <references count="1">
          <reference field="0" count="1" defaultSubtotal="1">
            <x v="67"/>
          </reference>
        </references>
      </pivotArea>
    </format>
    <format dxfId="77">
      <pivotArea dataOnly="0" labelOnly="1" outline="0" fieldPosition="0">
        <references count="1">
          <reference field="0" count="1">
            <x v="68"/>
          </reference>
        </references>
      </pivotArea>
    </format>
    <format dxfId="76">
      <pivotArea dataOnly="0" labelOnly="1" outline="0" fieldPosition="0">
        <references count="1">
          <reference field="0" count="1" defaultSubtotal="1">
            <x v="68"/>
          </reference>
        </references>
      </pivotArea>
    </format>
    <format dxfId="75">
      <pivotArea dataOnly="0" labelOnly="1" outline="0" fieldPosition="0">
        <references count="1">
          <reference field="0" count="1">
            <x v="69"/>
          </reference>
        </references>
      </pivotArea>
    </format>
    <format dxfId="74">
      <pivotArea dataOnly="0" labelOnly="1" outline="0" fieldPosition="0">
        <references count="1">
          <reference field="0" count="1" defaultSubtotal="1">
            <x v="69"/>
          </reference>
        </references>
      </pivotArea>
    </format>
    <format dxfId="73">
      <pivotArea dataOnly="0" labelOnly="1" outline="0" fieldPosition="0">
        <references count="1">
          <reference field="0" count="1">
            <x v="70"/>
          </reference>
        </references>
      </pivotArea>
    </format>
    <format dxfId="72">
      <pivotArea dataOnly="0" labelOnly="1" outline="0" fieldPosition="0">
        <references count="1">
          <reference field="0" count="1" defaultSubtotal="1">
            <x v="70"/>
          </reference>
        </references>
      </pivotArea>
    </format>
    <format dxfId="71">
      <pivotArea dataOnly="0" labelOnly="1" outline="0" fieldPosition="0">
        <references count="1">
          <reference field="0" count="1">
            <x v="71"/>
          </reference>
        </references>
      </pivotArea>
    </format>
    <format dxfId="70">
      <pivotArea dataOnly="0" labelOnly="1" outline="0" fieldPosition="0">
        <references count="1">
          <reference field="0" count="1" defaultSubtotal="1">
            <x v="71"/>
          </reference>
        </references>
      </pivotArea>
    </format>
    <format dxfId="69">
      <pivotArea dataOnly="0" labelOnly="1" outline="0" fieldPosition="0">
        <references count="1">
          <reference field="0" count="1">
            <x v="72"/>
          </reference>
        </references>
      </pivotArea>
    </format>
    <format dxfId="68">
      <pivotArea dataOnly="0" labelOnly="1" outline="0" fieldPosition="0">
        <references count="1">
          <reference field="0" count="1" defaultSubtotal="1">
            <x v="72"/>
          </reference>
        </references>
      </pivotArea>
    </format>
    <format dxfId="67">
      <pivotArea dataOnly="0" labelOnly="1" outline="0" fieldPosition="0">
        <references count="1">
          <reference field="0" count="1">
            <x v="73"/>
          </reference>
        </references>
      </pivotArea>
    </format>
    <format dxfId="66">
      <pivotArea dataOnly="0" labelOnly="1" outline="0" fieldPosition="0">
        <references count="1">
          <reference field="0" count="1" defaultSubtotal="1">
            <x v="73"/>
          </reference>
        </references>
      </pivotArea>
    </format>
    <format dxfId="65">
      <pivotArea dataOnly="0" labelOnly="1" outline="0" fieldPosition="0">
        <references count="1">
          <reference field="0" count="1">
            <x v="74"/>
          </reference>
        </references>
      </pivotArea>
    </format>
    <format dxfId="64">
      <pivotArea dataOnly="0" labelOnly="1" outline="0" fieldPosition="0">
        <references count="1">
          <reference field="0" count="1" defaultSubtotal="1">
            <x v="74"/>
          </reference>
        </references>
      </pivotArea>
    </format>
    <format dxfId="63">
      <pivotArea dataOnly="0" labelOnly="1" outline="0" fieldPosition="0">
        <references count="1">
          <reference field="0" count="1">
            <x v="75"/>
          </reference>
        </references>
      </pivotArea>
    </format>
    <format dxfId="62">
      <pivotArea dataOnly="0" labelOnly="1" outline="0" fieldPosition="0">
        <references count="1">
          <reference field="0" count="1" defaultSubtotal="1">
            <x v="75"/>
          </reference>
        </references>
      </pivotArea>
    </format>
    <format dxfId="61">
      <pivotArea dataOnly="0" labelOnly="1" outline="0" fieldPosition="0">
        <references count="1">
          <reference field="0" count="1">
            <x v="76"/>
          </reference>
        </references>
      </pivotArea>
    </format>
    <format dxfId="60">
      <pivotArea dataOnly="0" labelOnly="1" outline="0" fieldPosition="0">
        <references count="1">
          <reference field="0" count="1" defaultSubtotal="1">
            <x v="76"/>
          </reference>
        </references>
      </pivotArea>
    </format>
    <format dxfId="59">
      <pivotArea dataOnly="0" labelOnly="1" outline="0" fieldPosition="0">
        <references count="1">
          <reference field="0" count="1">
            <x v="77"/>
          </reference>
        </references>
      </pivotArea>
    </format>
    <format dxfId="58">
      <pivotArea dataOnly="0" labelOnly="1" outline="0" fieldPosition="0">
        <references count="1">
          <reference field="0" count="1" defaultSubtotal="1">
            <x v="77"/>
          </reference>
        </references>
      </pivotArea>
    </format>
    <format dxfId="57">
      <pivotArea dataOnly="0" labelOnly="1" outline="0" fieldPosition="0">
        <references count="1">
          <reference field="0" count="1">
            <x v="78"/>
          </reference>
        </references>
      </pivotArea>
    </format>
    <format dxfId="56">
      <pivotArea dataOnly="0" labelOnly="1" outline="0" fieldPosition="0">
        <references count="1">
          <reference field="0" count="1" defaultSubtotal="1">
            <x v="78"/>
          </reference>
        </references>
      </pivotArea>
    </format>
    <format dxfId="55">
      <pivotArea dataOnly="0" labelOnly="1" outline="0" fieldPosition="0">
        <references count="1">
          <reference field="0" count="1">
            <x v="79"/>
          </reference>
        </references>
      </pivotArea>
    </format>
    <format dxfId="54">
      <pivotArea dataOnly="0" labelOnly="1" outline="0" fieldPosition="0">
        <references count="1">
          <reference field="0" count="1" defaultSubtotal="1">
            <x v="79"/>
          </reference>
        </references>
      </pivotArea>
    </format>
    <format dxfId="53">
      <pivotArea dataOnly="0" labelOnly="1" outline="0" fieldPosition="0">
        <references count="1">
          <reference field="0" count="1">
            <x v="80"/>
          </reference>
        </references>
      </pivotArea>
    </format>
    <format dxfId="52">
      <pivotArea dataOnly="0" labelOnly="1" outline="0" fieldPosition="0">
        <references count="1">
          <reference field="0" count="1" defaultSubtotal="1">
            <x v="80"/>
          </reference>
        </references>
      </pivotArea>
    </format>
    <format dxfId="51">
      <pivotArea dataOnly="0" labelOnly="1" outline="0" fieldPosition="0">
        <references count="1">
          <reference field="0" count="1">
            <x v="81"/>
          </reference>
        </references>
      </pivotArea>
    </format>
    <format dxfId="50">
      <pivotArea dataOnly="0" labelOnly="1" outline="0" fieldPosition="0">
        <references count="1">
          <reference field="0" count="1" defaultSubtotal="1">
            <x v="81"/>
          </reference>
        </references>
      </pivotArea>
    </format>
    <format dxfId="49">
      <pivotArea dataOnly="0" labelOnly="1" outline="0" fieldPosition="0">
        <references count="1">
          <reference field="0" count="1">
            <x v="82"/>
          </reference>
        </references>
      </pivotArea>
    </format>
    <format dxfId="48">
      <pivotArea dataOnly="0" labelOnly="1" outline="0" fieldPosition="0">
        <references count="1">
          <reference field="0" count="1" defaultSubtotal="1">
            <x v="82"/>
          </reference>
        </references>
      </pivotArea>
    </format>
    <format dxfId="47">
      <pivotArea dataOnly="0" labelOnly="1" outline="0" fieldPosition="0">
        <references count="1">
          <reference field="0" count="1">
            <x v="83"/>
          </reference>
        </references>
      </pivotArea>
    </format>
    <format dxfId="46">
      <pivotArea dataOnly="0" labelOnly="1" outline="0" fieldPosition="0">
        <references count="1">
          <reference field="0" count="1" defaultSubtotal="1">
            <x v="83"/>
          </reference>
        </references>
      </pivotArea>
    </format>
    <format dxfId="45">
      <pivotArea dataOnly="0" labelOnly="1" outline="0" fieldPosition="0">
        <references count="1">
          <reference field="0" count="1">
            <x v="84"/>
          </reference>
        </references>
      </pivotArea>
    </format>
    <format dxfId="44">
      <pivotArea dataOnly="0" labelOnly="1" outline="0" fieldPosition="0">
        <references count="1">
          <reference field="0" count="1" defaultSubtotal="1">
            <x v="84"/>
          </reference>
        </references>
      </pivotArea>
    </format>
    <format dxfId="43">
      <pivotArea dataOnly="0" labelOnly="1" outline="0" fieldPosition="0">
        <references count="1">
          <reference field="0" count="1">
            <x v="85"/>
          </reference>
        </references>
      </pivotArea>
    </format>
    <format dxfId="42">
      <pivotArea dataOnly="0" labelOnly="1" outline="0" fieldPosition="0">
        <references count="1">
          <reference field="0" count="1" defaultSubtotal="1">
            <x v="85"/>
          </reference>
        </references>
      </pivotArea>
    </format>
    <format dxfId="41">
      <pivotArea dataOnly="0" labelOnly="1" outline="0" fieldPosition="0">
        <references count="1">
          <reference field="0" count="1">
            <x v="86"/>
          </reference>
        </references>
      </pivotArea>
    </format>
    <format dxfId="40">
      <pivotArea dataOnly="0" labelOnly="1" outline="0" fieldPosition="0">
        <references count="1">
          <reference field="0" count="1" defaultSubtotal="1">
            <x v="86"/>
          </reference>
        </references>
      </pivotArea>
    </format>
    <format dxfId="39">
      <pivotArea dataOnly="0" labelOnly="1" outline="0" fieldPosition="0">
        <references count="1">
          <reference field="0" count="1">
            <x v="87"/>
          </reference>
        </references>
      </pivotArea>
    </format>
    <format dxfId="38">
      <pivotArea dataOnly="0" labelOnly="1" outline="0" fieldPosition="0">
        <references count="1">
          <reference field="0" count="1" defaultSubtotal="1">
            <x v="87"/>
          </reference>
        </references>
      </pivotArea>
    </format>
    <format dxfId="37">
      <pivotArea dataOnly="0" labelOnly="1" outline="0" fieldPosition="0">
        <references count="1">
          <reference field="0" count="1">
            <x v="88"/>
          </reference>
        </references>
      </pivotArea>
    </format>
    <format dxfId="36">
      <pivotArea dataOnly="0" labelOnly="1" outline="0" fieldPosition="0">
        <references count="1">
          <reference field="0" count="1" defaultSubtotal="1">
            <x v="88"/>
          </reference>
        </references>
      </pivotArea>
    </format>
    <format dxfId="35">
      <pivotArea dataOnly="0" labelOnly="1" outline="0" fieldPosition="0">
        <references count="1">
          <reference field="0" count="1">
            <x v="89"/>
          </reference>
        </references>
      </pivotArea>
    </format>
    <format dxfId="34">
      <pivotArea dataOnly="0" labelOnly="1" outline="0" fieldPosition="0">
        <references count="1">
          <reference field="0" count="1" defaultSubtotal="1">
            <x v="89"/>
          </reference>
        </references>
      </pivotArea>
    </format>
    <format dxfId="33">
      <pivotArea dataOnly="0" labelOnly="1" outline="0" fieldPosition="0">
        <references count="1">
          <reference field="0" count="1">
            <x v="90"/>
          </reference>
        </references>
      </pivotArea>
    </format>
    <format dxfId="32">
      <pivotArea dataOnly="0" labelOnly="1" outline="0" fieldPosition="0">
        <references count="1">
          <reference field="0" count="1" defaultSubtotal="1">
            <x v="90"/>
          </reference>
        </references>
      </pivotArea>
    </format>
    <format dxfId="31">
      <pivotArea dataOnly="0" labelOnly="1" outline="0" fieldPosition="0">
        <references count="1">
          <reference field="0" count="1">
            <x v="91"/>
          </reference>
        </references>
      </pivotArea>
    </format>
    <format dxfId="30">
      <pivotArea dataOnly="0" labelOnly="1" outline="0" fieldPosition="0">
        <references count="1">
          <reference field="0" count="1" defaultSubtotal="1">
            <x v="91"/>
          </reference>
        </references>
      </pivotArea>
    </format>
    <format dxfId="29">
      <pivotArea dataOnly="0" labelOnly="1" outline="0" fieldPosition="0">
        <references count="1">
          <reference field="0" count="1">
            <x v="92"/>
          </reference>
        </references>
      </pivotArea>
    </format>
    <format dxfId="28">
      <pivotArea dataOnly="0" labelOnly="1" outline="0" fieldPosition="0">
        <references count="1">
          <reference field="0" count="1" defaultSubtotal="1">
            <x v="92"/>
          </reference>
        </references>
      </pivotArea>
    </format>
    <format dxfId="27">
      <pivotArea dataOnly="0" labelOnly="1" outline="0" fieldPosition="0">
        <references count="1">
          <reference field="0" count="1">
            <x v="93"/>
          </reference>
        </references>
      </pivotArea>
    </format>
    <format dxfId="26">
      <pivotArea dataOnly="0" labelOnly="1" outline="0" fieldPosition="0">
        <references count="1">
          <reference field="0" count="1" defaultSubtotal="1">
            <x v="93"/>
          </reference>
        </references>
      </pivotArea>
    </format>
    <format dxfId="25">
      <pivotArea dataOnly="0" labelOnly="1" outline="0" fieldPosition="0">
        <references count="1">
          <reference field="0" count="1">
            <x v="94"/>
          </reference>
        </references>
      </pivotArea>
    </format>
    <format dxfId="24">
      <pivotArea dataOnly="0" labelOnly="1" outline="0" fieldPosition="0">
        <references count="1">
          <reference field="0" count="1" defaultSubtotal="1">
            <x v="94"/>
          </reference>
        </references>
      </pivotArea>
    </format>
    <format dxfId="23">
      <pivotArea dataOnly="0" labelOnly="1" outline="0" fieldPosition="0">
        <references count="1">
          <reference field="0" count="1">
            <x v="95"/>
          </reference>
        </references>
      </pivotArea>
    </format>
    <format dxfId="22">
      <pivotArea dataOnly="0" labelOnly="1" outline="0" fieldPosition="0">
        <references count="1">
          <reference field="0" count="1" defaultSubtotal="1">
            <x v="95"/>
          </reference>
        </references>
      </pivotArea>
    </format>
    <format dxfId="21">
      <pivotArea dataOnly="0" labelOnly="1" outline="0" fieldPosition="0">
        <references count="1">
          <reference field="0" count="1">
            <x v="96"/>
          </reference>
        </references>
      </pivotArea>
    </format>
    <format dxfId="20">
      <pivotArea dataOnly="0" labelOnly="1" outline="0" fieldPosition="0">
        <references count="1">
          <reference field="0" count="1" defaultSubtotal="1">
            <x v="96"/>
          </reference>
        </references>
      </pivotArea>
    </format>
    <format dxfId="19">
      <pivotArea dataOnly="0" labelOnly="1" outline="0" fieldPosition="0">
        <references count="1">
          <reference field="0" count="1">
            <x v="97"/>
          </reference>
        </references>
      </pivotArea>
    </format>
    <format dxfId="18">
      <pivotArea dataOnly="0" labelOnly="1" outline="0" fieldPosition="0">
        <references count="1">
          <reference field="0" count="1" defaultSubtotal="1">
            <x v="97"/>
          </reference>
        </references>
      </pivotArea>
    </format>
    <format dxfId="17">
      <pivotArea dataOnly="0" labelOnly="1" outline="0" fieldPosition="0">
        <references count="1">
          <reference field="0" count="1">
            <x v="98"/>
          </reference>
        </references>
      </pivotArea>
    </format>
    <format dxfId="16">
      <pivotArea dataOnly="0" labelOnly="1" outline="0" fieldPosition="0">
        <references count="1">
          <reference field="0" count="1" defaultSubtotal="1">
            <x v="98"/>
          </reference>
        </references>
      </pivotArea>
    </format>
    <format dxfId="15">
      <pivotArea dataOnly="0" labelOnly="1" outline="0" fieldPosition="0">
        <references count="1">
          <reference field="0" count="1">
            <x v="99"/>
          </reference>
        </references>
      </pivotArea>
    </format>
    <format dxfId="14">
      <pivotArea dataOnly="0" labelOnly="1" outline="0" fieldPosition="0">
        <references count="1">
          <reference field="0" count="1" defaultSubtotal="1">
            <x v="99"/>
          </reference>
        </references>
      </pivotArea>
    </format>
    <format dxfId="13">
      <pivotArea dataOnly="0" labelOnly="1" outline="0" fieldPosition="0">
        <references count="1">
          <reference field="0" count="1">
            <x v="101"/>
          </reference>
        </references>
      </pivotArea>
    </format>
    <format dxfId="12">
      <pivotArea dataOnly="0" labelOnly="1" outline="0" fieldPosition="0">
        <references count="1">
          <reference field="0" count="1" defaultSubtotal="1">
            <x v="101"/>
          </reference>
        </references>
      </pivotArea>
    </format>
    <format dxfId="11">
      <pivotArea dataOnly="0" labelOnly="1" grandRow="1" outline="0" fieldPosition="0"/>
    </format>
    <format dxfId="10">
      <pivotArea outline="0" collapsedLevelsAreSubtotals="1" fieldPosition="0"/>
    </format>
    <format dxfId="9">
      <pivotArea dataOnly="0" labelOnly="1" outline="0" fieldPosition="0">
        <references count="1">
          <reference field="4294967294" count="4">
            <x v="0"/>
            <x v="1"/>
            <x v="2"/>
            <x v="3"/>
          </reference>
        </references>
      </pivotArea>
    </format>
    <format dxfId="8">
      <pivotArea dataOnly="0" labelOnly="1" outline="0" fieldPosition="0">
        <references count="1">
          <reference field="4294967294" count="4">
            <x v="0"/>
            <x v="1"/>
            <x v="2"/>
            <x v="3"/>
          </reference>
        </references>
      </pivotArea>
    </format>
    <format dxfId="7">
      <pivotArea dataOnly="0" labelOnly="1" outline="0" fieldPosition="0">
        <references count="1">
          <reference field="4294967294" count="4">
            <x v="0"/>
            <x v="1"/>
            <x v="2"/>
            <x v="3"/>
          </reference>
        </references>
      </pivotArea>
    </format>
    <format dxfId="6">
      <pivotArea dataOnly="0" labelOnly="1" outline="0" fieldPosition="0">
        <references count="1">
          <reference field="4294967294" count="1">
            <x v="5"/>
          </reference>
        </references>
      </pivotArea>
    </format>
    <format dxfId="5">
      <pivotArea dataOnly="0" labelOnly="1" outline="0" fieldPosition="0">
        <references count="1">
          <reference field="4294967294" count="1">
            <x v="5"/>
          </reference>
        </references>
      </pivotArea>
    </format>
    <format dxfId="4">
      <pivotArea dataOnly="0" labelOnly="1" outline="0" fieldPosition="0">
        <references count="1">
          <reference field="0" count="1">
            <x v="100"/>
          </reference>
        </references>
      </pivotArea>
    </format>
    <format dxfId="3">
      <pivotArea dataOnly="0" labelOnly="1" outline="0" fieldPosition="0">
        <references count="1">
          <reference field="0" count="1" defaultSubtotal="1">
            <x v="100"/>
          </reference>
        </references>
      </pivotArea>
    </format>
    <format dxfId="2">
      <pivotArea dataOnly="0" labelOnly="1" outline="0" fieldPosition="0">
        <references count="1">
          <reference field="4294967294" count="3">
            <x v="4"/>
            <x v="5"/>
            <x v="6"/>
          </reference>
        </references>
      </pivotArea>
    </format>
    <format dxfId="1">
      <pivotArea dataOnly="0" labelOnly="1" outline="0" fieldPosition="0">
        <references count="1">
          <reference field="4294967294" count="1">
            <x v="6"/>
          </reference>
        </references>
      </pivotArea>
    </format>
    <format dxfId="0">
      <pivotArea dataOnly="0" labelOnly="1" outline="0" fieldPosition="0">
        <references count="1">
          <reference field="4294967294" count="1">
            <x v="4"/>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image" Target="../media/image1.emf"/><Relationship Id="rId11" Type="http://schemas.openxmlformats.org/officeDocument/2006/relationships/oleObject" Target="../embeddings/Microsoft_Word_97_-_2003_Document3.doc"/><Relationship Id="rId5" Type="http://schemas.openxmlformats.org/officeDocument/2006/relationships/oleObject" Target="../embeddings/Microsoft_Word_97_-_2003_Document.doc"/><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oleObject" Target="../embeddings/Microsoft_Word_97_-_2003_Document2.doc"/></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9:M26"/>
  <sheetViews>
    <sheetView workbookViewId="0">
      <selection activeCell="A26" sqref="A26:M26"/>
    </sheetView>
  </sheetViews>
  <sheetFormatPr defaultColWidth="8.85546875" defaultRowHeight="12.75"/>
  <cols>
    <col min="1" max="16384" width="8.85546875" style="32"/>
  </cols>
  <sheetData>
    <row r="9" spans="1:13" ht="18.75">
      <c r="A9" s="70" t="s">
        <v>313</v>
      </c>
      <c r="B9" s="70"/>
      <c r="C9" s="70"/>
      <c r="D9" s="70"/>
      <c r="E9" s="70"/>
      <c r="F9" s="70"/>
      <c r="G9" s="70"/>
      <c r="H9" s="70"/>
      <c r="I9" s="70"/>
      <c r="J9" s="70"/>
      <c r="K9" s="70"/>
      <c r="L9" s="70"/>
      <c r="M9" s="70"/>
    </row>
    <row r="10" spans="1:13" ht="28.5">
      <c r="A10" s="71" t="s">
        <v>314</v>
      </c>
      <c r="B10" s="71"/>
      <c r="C10" s="71"/>
      <c r="D10" s="71"/>
      <c r="E10" s="71"/>
      <c r="F10" s="71"/>
      <c r="G10" s="71"/>
      <c r="H10" s="71"/>
      <c r="I10" s="71"/>
      <c r="J10" s="71"/>
      <c r="K10" s="71"/>
      <c r="L10" s="71"/>
      <c r="M10" s="71"/>
    </row>
    <row r="11" spans="1:13" ht="18.75">
      <c r="A11" s="70" t="s">
        <v>448</v>
      </c>
      <c r="B11" s="70"/>
      <c r="C11" s="70"/>
      <c r="D11" s="70"/>
      <c r="E11" s="70"/>
      <c r="F11" s="70"/>
      <c r="G11" s="70"/>
      <c r="H11" s="70"/>
      <c r="I11" s="70"/>
      <c r="J11" s="70"/>
      <c r="K11" s="70"/>
      <c r="L11" s="70"/>
      <c r="M11" s="70"/>
    </row>
    <row r="12" spans="1:13" ht="18.75">
      <c r="A12" s="70"/>
      <c r="B12" s="70"/>
      <c r="C12" s="70"/>
      <c r="D12" s="70"/>
      <c r="E12" s="70"/>
      <c r="F12" s="70"/>
      <c r="G12" s="70"/>
      <c r="H12" s="70"/>
      <c r="I12" s="70"/>
      <c r="J12" s="70"/>
      <c r="K12" s="70"/>
      <c r="L12" s="70"/>
      <c r="M12" s="70"/>
    </row>
    <row r="13" spans="1:13" ht="18.75">
      <c r="A13" s="70"/>
      <c r="B13" s="70"/>
      <c r="C13" s="70"/>
      <c r="D13" s="70"/>
      <c r="E13" s="70"/>
      <c r="F13" s="70"/>
      <c r="G13" s="70"/>
      <c r="H13" s="70"/>
      <c r="I13" s="70"/>
      <c r="J13" s="70"/>
      <c r="K13" s="70"/>
      <c r="L13" s="70"/>
      <c r="M13" s="70"/>
    </row>
    <row r="14" spans="1:13" ht="18.75">
      <c r="A14" s="33"/>
      <c r="B14" s="33"/>
      <c r="C14" s="33"/>
      <c r="D14" s="33"/>
      <c r="E14" s="33"/>
      <c r="F14" s="33"/>
      <c r="G14" s="33"/>
      <c r="H14" s="33"/>
      <c r="I14" s="33"/>
      <c r="J14" s="33"/>
      <c r="K14" s="33"/>
      <c r="L14" s="33"/>
      <c r="M14" s="33"/>
    </row>
    <row r="15" spans="1:13" ht="18.75">
      <c r="A15" s="33"/>
      <c r="B15" s="33"/>
      <c r="C15" s="33"/>
      <c r="D15" s="33"/>
      <c r="E15" s="33"/>
      <c r="F15" s="33"/>
      <c r="G15" s="33"/>
      <c r="H15" s="33"/>
      <c r="I15" s="33"/>
      <c r="J15" s="33"/>
      <c r="K15" s="33"/>
      <c r="L15" s="33"/>
      <c r="M15" s="33"/>
    </row>
    <row r="16" spans="1:13" ht="15.75">
      <c r="A16" s="69" t="s">
        <v>451</v>
      </c>
      <c r="B16" s="69"/>
      <c r="C16" s="69"/>
      <c r="D16" s="69"/>
      <c r="E16" s="69"/>
      <c r="F16" s="69"/>
      <c r="G16" s="69"/>
      <c r="H16" s="69"/>
      <c r="I16" s="69"/>
      <c r="J16" s="69"/>
      <c r="K16" s="69"/>
      <c r="L16" s="69"/>
      <c r="M16" s="69"/>
    </row>
    <row r="17" spans="1:13" ht="15.75">
      <c r="A17" s="69" t="s">
        <v>452</v>
      </c>
      <c r="B17" s="69"/>
      <c r="C17" s="69"/>
      <c r="D17" s="69"/>
      <c r="E17" s="69"/>
      <c r="F17" s="69"/>
      <c r="G17" s="69"/>
      <c r="H17" s="69"/>
      <c r="I17" s="69"/>
      <c r="J17" s="69"/>
      <c r="K17" s="69"/>
      <c r="L17" s="69"/>
      <c r="M17" s="69"/>
    </row>
    <row r="22" spans="1:13" ht="15.75">
      <c r="A22" s="69" t="s">
        <v>315</v>
      </c>
      <c r="B22" s="69"/>
      <c r="C22" s="69"/>
      <c r="D22" s="69"/>
      <c r="E22" s="69"/>
      <c r="F22" s="69"/>
      <c r="G22" s="69"/>
      <c r="H22" s="69"/>
      <c r="I22" s="69"/>
      <c r="J22" s="69"/>
      <c r="K22" s="69"/>
      <c r="L22" s="69"/>
      <c r="M22" s="69"/>
    </row>
    <row r="24" spans="1:13" ht="15.75">
      <c r="A24" s="69" t="s">
        <v>316</v>
      </c>
      <c r="B24" s="69"/>
      <c r="C24" s="69"/>
      <c r="D24" s="69"/>
      <c r="E24" s="69"/>
      <c r="F24" s="69"/>
      <c r="G24" s="69"/>
      <c r="H24" s="69"/>
      <c r="I24" s="69"/>
      <c r="J24" s="69"/>
      <c r="K24" s="69"/>
      <c r="L24" s="69"/>
      <c r="M24" s="69"/>
    </row>
    <row r="25" spans="1:13" ht="15">
      <c r="A25" s="72" t="s">
        <v>478</v>
      </c>
      <c r="B25" s="72"/>
      <c r="C25" s="72"/>
      <c r="D25" s="72"/>
      <c r="E25" s="72"/>
      <c r="F25" s="72"/>
      <c r="G25" s="72"/>
      <c r="H25" s="72"/>
      <c r="I25" s="72"/>
      <c r="J25" s="72"/>
      <c r="K25" s="72"/>
      <c r="L25" s="72"/>
      <c r="M25" s="72"/>
    </row>
    <row r="26" spans="1:13" ht="15">
      <c r="A26" s="72"/>
      <c r="B26" s="72"/>
      <c r="C26" s="72"/>
      <c r="D26" s="72"/>
      <c r="E26" s="72"/>
      <c r="F26" s="72"/>
      <c r="G26" s="72"/>
      <c r="H26" s="72"/>
      <c r="I26" s="72"/>
      <c r="J26" s="72"/>
      <c r="K26" s="72"/>
      <c r="L26" s="72"/>
      <c r="M26" s="72"/>
    </row>
  </sheetData>
  <mergeCells count="11">
    <mergeCell ref="A17:M17"/>
    <mergeCell ref="A22:M22"/>
    <mergeCell ref="A24:M24"/>
    <mergeCell ref="A25:M25"/>
    <mergeCell ref="A26:M26"/>
    <mergeCell ref="A16:M16"/>
    <mergeCell ref="A9:M9"/>
    <mergeCell ref="A10:M10"/>
    <mergeCell ref="A11:M11"/>
    <mergeCell ref="A12:M12"/>
    <mergeCell ref="A13:M13"/>
  </mergeCells>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I318"/>
  <sheetViews>
    <sheetView tabSelected="1" workbookViewId="0">
      <pane xSplit="2" ySplit="6" topLeftCell="C7" activePane="bottomRight" state="frozen"/>
      <selection activeCell="B13" sqref="B13"/>
      <selection pane="topRight" activeCell="B13" sqref="B13"/>
      <selection pane="bottomLeft" activeCell="B13" sqref="B13"/>
      <selection pane="bottomRight"/>
    </sheetView>
  </sheetViews>
  <sheetFormatPr defaultRowHeight="15"/>
  <cols>
    <col min="1" max="1" width="21.5703125" style="59" bestFit="1" customWidth="1"/>
    <col min="2" max="2" width="42.42578125" bestFit="1" customWidth="1"/>
    <col min="3" max="4" width="12" style="40" customWidth="1"/>
    <col min="5" max="5" width="13.7109375" style="40" customWidth="1"/>
    <col min="6" max="6" width="13.42578125" style="40" customWidth="1"/>
    <col min="7" max="7" width="15.85546875" style="40" customWidth="1"/>
    <col min="8" max="8" width="16.7109375" style="40" customWidth="1"/>
    <col min="9" max="9" width="14.28515625" style="40" customWidth="1"/>
  </cols>
  <sheetData>
    <row r="1" spans="1:9" s="36" customFormat="1">
      <c r="A1" s="42" t="s">
        <v>313</v>
      </c>
      <c r="C1" s="40"/>
      <c r="D1" s="40"/>
      <c r="E1" s="40"/>
      <c r="F1" s="40"/>
      <c r="G1" s="40"/>
      <c r="H1" s="40"/>
      <c r="I1" s="43" t="s">
        <v>336</v>
      </c>
    </row>
    <row r="2" spans="1:9" s="36" customFormat="1">
      <c r="A2" s="42" t="s">
        <v>314</v>
      </c>
      <c r="C2" s="40"/>
      <c r="D2" s="40"/>
      <c r="E2" s="40"/>
      <c r="F2" s="40"/>
      <c r="G2" s="40"/>
      <c r="H2" s="40"/>
      <c r="I2" s="58" t="s">
        <v>327</v>
      </c>
    </row>
    <row r="3" spans="1:9" s="36" customFormat="1">
      <c r="A3" s="42" t="s">
        <v>479</v>
      </c>
      <c r="C3" s="40"/>
      <c r="D3" s="40"/>
      <c r="E3" s="40"/>
      <c r="F3" s="40"/>
      <c r="G3" s="40"/>
      <c r="H3" s="40"/>
      <c r="I3" s="40"/>
    </row>
    <row r="4" spans="1:9" s="36" customFormat="1">
      <c r="A4" s="45" t="s">
        <v>457</v>
      </c>
      <c r="C4" s="40"/>
      <c r="D4" s="40"/>
      <c r="E4" s="40"/>
      <c r="F4" s="40"/>
      <c r="G4" s="40"/>
      <c r="H4" s="40"/>
      <c r="I4" s="67"/>
    </row>
    <row r="6" spans="1:9" ht="60">
      <c r="A6" s="62" t="s">
        <v>328</v>
      </c>
      <c r="B6" s="61" t="s">
        <v>330</v>
      </c>
      <c r="C6" s="64" t="s">
        <v>337</v>
      </c>
      <c r="D6" s="64" t="s">
        <v>338</v>
      </c>
      <c r="E6" s="64" t="s">
        <v>339</v>
      </c>
      <c r="F6" s="64" t="s">
        <v>340</v>
      </c>
      <c r="G6" s="65" t="s">
        <v>460</v>
      </c>
      <c r="H6" s="65" t="s">
        <v>450</v>
      </c>
      <c r="I6" s="65" t="s">
        <v>461</v>
      </c>
    </row>
    <row r="7" spans="1:9">
      <c r="A7" s="59">
        <v>10</v>
      </c>
      <c r="B7" t="s">
        <v>44</v>
      </c>
      <c r="C7" s="63">
        <v>0</v>
      </c>
      <c r="D7" s="63">
        <v>11325.316185733473</v>
      </c>
      <c r="E7" s="63">
        <v>0</v>
      </c>
      <c r="F7" s="63">
        <v>0</v>
      </c>
      <c r="G7" s="63">
        <v>11325.316185733473</v>
      </c>
      <c r="H7" s="63">
        <v>-32721.044388187351</v>
      </c>
      <c r="I7" s="63">
        <v>-21395.72820245388</v>
      </c>
    </row>
    <row r="8" spans="1:9">
      <c r="B8" t="s">
        <v>45</v>
      </c>
      <c r="C8" s="63">
        <v>0</v>
      </c>
      <c r="D8" s="63">
        <v>748.90754804445362</v>
      </c>
      <c r="E8" s="63">
        <v>0</v>
      </c>
      <c r="F8" s="63">
        <v>0</v>
      </c>
      <c r="G8" s="63">
        <v>748.90754804445362</v>
      </c>
      <c r="H8" s="63">
        <v>734.79868418194314</v>
      </c>
      <c r="I8" s="63">
        <v>1483.7062322263969</v>
      </c>
    </row>
    <row r="9" spans="1:9">
      <c r="A9" s="59" t="s">
        <v>341</v>
      </c>
      <c r="B9" s="59"/>
      <c r="C9" s="63">
        <v>0</v>
      </c>
      <c r="D9" s="63">
        <v>12074.223733777926</v>
      </c>
      <c r="E9" s="63">
        <v>0</v>
      </c>
      <c r="F9" s="63">
        <v>0</v>
      </c>
      <c r="G9" s="63">
        <v>12074.223733777926</v>
      </c>
      <c r="H9" s="63">
        <v>-31986.245704005407</v>
      </c>
      <c r="I9" s="63">
        <v>-19912.021970227484</v>
      </c>
    </row>
    <row r="10" spans="1:9">
      <c r="A10" s="59">
        <v>11</v>
      </c>
      <c r="B10" t="s">
        <v>230</v>
      </c>
      <c r="C10" s="63">
        <v>0</v>
      </c>
      <c r="D10" s="63">
        <v>70840.540514000881</v>
      </c>
      <c r="E10" s="63">
        <v>0</v>
      </c>
      <c r="F10" s="63">
        <v>0</v>
      </c>
      <c r="G10" s="63">
        <v>70840.540514000881</v>
      </c>
      <c r="H10" s="63">
        <v>-25344.042832993742</v>
      </c>
      <c r="I10" s="63">
        <v>45496.497681007138</v>
      </c>
    </row>
    <row r="11" spans="1:9">
      <c r="B11" t="s">
        <v>233</v>
      </c>
      <c r="C11" s="63">
        <v>0</v>
      </c>
      <c r="D11" s="63">
        <v>0</v>
      </c>
      <c r="E11" s="63">
        <v>0</v>
      </c>
      <c r="F11" s="63">
        <v>0</v>
      </c>
      <c r="G11" s="63">
        <v>0</v>
      </c>
      <c r="H11" s="63">
        <v>0</v>
      </c>
      <c r="I11" s="63">
        <v>0</v>
      </c>
    </row>
    <row r="12" spans="1:9">
      <c r="A12" s="59" t="s">
        <v>342</v>
      </c>
      <c r="B12" s="59"/>
      <c r="C12" s="63">
        <v>0</v>
      </c>
      <c r="D12" s="63">
        <v>70840.540514000881</v>
      </c>
      <c r="E12" s="63">
        <v>0</v>
      </c>
      <c r="F12" s="63">
        <v>0</v>
      </c>
      <c r="G12" s="63">
        <v>70840.540514000881</v>
      </c>
      <c r="H12" s="63">
        <v>-25344.042832993742</v>
      </c>
      <c r="I12" s="63">
        <v>45496.497681007138</v>
      </c>
    </row>
    <row r="13" spans="1:9">
      <c r="A13" s="59">
        <v>12</v>
      </c>
      <c r="B13" t="s">
        <v>46</v>
      </c>
      <c r="C13" s="63">
        <v>0</v>
      </c>
      <c r="D13" s="63">
        <v>69954.078518356415</v>
      </c>
      <c r="E13" s="63">
        <v>0</v>
      </c>
      <c r="F13" s="63">
        <v>0</v>
      </c>
      <c r="G13" s="63">
        <v>69954.078518356415</v>
      </c>
      <c r="H13" s="63">
        <v>-120012.80454080093</v>
      </c>
      <c r="I13" s="63">
        <v>-50058.72602244452</v>
      </c>
    </row>
    <row r="14" spans="1:9">
      <c r="A14" s="59" t="s">
        <v>343</v>
      </c>
      <c r="B14" s="59"/>
      <c r="C14" s="63">
        <v>0</v>
      </c>
      <c r="D14" s="63">
        <v>69954.078518356415</v>
      </c>
      <c r="E14" s="63">
        <v>0</v>
      </c>
      <c r="F14" s="63">
        <v>0</v>
      </c>
      <c r="G14" s="63">
        <v>69954.078518356415</v>
      </c>
      <c r="H14" s="63">
        <v>-120012.80454080093</v>
      </c>
      <c r="I14" s="63">
        <v>-50058.72602244452</v>
      </c>
    </row>
    <row r="15" spans="1:9">
      <c r="A15" s="59">
        <v>20</v>
      </c>
      <c r="B15" t="s">
        <v>50</v>
      </c>
      <c r="C15" s="63">
        <v>0</v>
      </c>
      <c r="D15" s="63">
        <v>580.78544542222926</v>
      </c>
      <c r="E15" s="63">
        <v>0</v>
      </c>
      <c r="F15" s="63">
        <v>0</v>
      </c>
      <c r="G15" s="63">
        <v>580.78544542222926</v>
      </c>
      <c r="H15" s="63">
        <v>553.8438775288538</v>
      </c>
      <c r="I15" s="63">
        <v>1134.6293229510829</v>
      </c>
    </row>
    <row r="16" spans="1:9">
      <c r="A16" s="59" t="s">
        <v>344</v>
      </c>
      <c r="B16" s="59"/>
      <c r="C16" s="63">
        <v>0</v>
      </c>
      <c r="D16" s="63">
        <v>580.78544542222926</v>
      </c>
      <c r="E16" s="63">
        <v>0</v>
      </c>
      <c r="F16" s="63">
        <v>0</v>
      </c>
      <c r="G16" s="63">
        <v>580.78544542222926</v>
      </c>
      <c r="H16" s="63">
        <v>553.8438775288538</v>
      </c>
      <c r="I16" s="63">
        <v>1134.6293229510829</v>
      </c>
    </row>
    <row r="17" spans="1:9">
      <c r="A17" s="59">
        <v>30</v>
      </c>
      <c r="B17" t="s">
        <v>33</v>
      </c>
      <c r="C17" s="63">
        <v>13032.816526515127</v>
      </c>
      <c r="D17" s="63">
        <v>0</v>
      </c>
      <c r="E17" s="63">
        <v>0</v>
      </c>
      <c r="F17" s="63">
        <v>0</v>
      </c>
      <c r="G17" s="63">
        <v>13032.816526515127</v>
      </c>
      <c r="H17" s="63">
        <v>1812.2831967721013</v>
      </c>
      <c r="I17" s="63">
        <v>14845.099723287229</v>
      </c>
    </row>
    <row r="18" spans="1:9">
      <c r="B18" t="s">
        <v>30</v>
      </c>
      <c r="C18" s="63">
        <v>126085.61578956035</v>
      </c>
      <c r="D18" s="63">
        <v>0</v>
      </c>
      <c r="E18" s="63">
        <v>71212.16795354888</v>
      </c>
      <c r="F18" s="63">
        <v>0</v>
      </c>
      <c r="G18" s="63">
        <v>197297.78374310923</v>
      </c>
      <c r="H18" s="63">
        <v>1527.6577850872709</v>
      </c>
      <c r="I18" s="63">
        <v>198825.4415281965</v>
      </c>
    </row>
    <row r="19" spans="1:9">
      <c r="B19" t="s">
        <v>31</v>
      </c>
      <c r="C19" s="63">
        <v>15253.509242203014</v>
      </c>
      <c r="D19" s="63">
        <v>0</v>
      </c>
      <c r="E19" s="63">
        <v>0</v>
      </c>
      <c r="F19" s="63">
        <v>0</v>
      </c>
      <c r="G19" s="63">
        <v>15253.509242203014</v>
      </c>
      <c r="H19" s="63">
        <v>3181.5809367187176</v>
      </c>
      <c r="I19" s="63">
        <v>18435.090178921731</v>
      </c>
    </row>
    <row r="20" spans="1:9">
      <c r="B20" t="s">
        <v>32</v>
      </c>
      <c r="C20" s="63">
        <v>48602.894156323186</v>
      </c>
      <c r="D20" s="63">
        <v>0</v>
      </c>
      <c r="E20" s="63">
        <v>14242.433590709777</v>
      </c>
      <c r="F20" s="63">
        <v>0</v>
      </c>
      <c r="G20" s="63">
        <v>62845.327747032963</v>
      </c>
      <c r="H20" s="63">
        <v>44314.467045264028</v>
      </c>
      <c r="I20" s="63">
        <v>107159.79479229699</v>
      </c>
    </row>
    <row r="21" spans="1:9">
      <c r="B21" t="s">
        <v>34</v>
      </c>
      <c r="C21" s="63">
        <v>74854.050174578195</v>
      </c>
      <c r="D21" s="63">
        <v>0</v>
      </c>
      <c r="E21" s="63">
        <v>0</v>
      </c>
      <c r="F21" s="63">
        <v>0</v>
      </c>
      <c r="G21" s="63">
        <v>74854.050174578195</v>
      </c>
      <c r="H21" s="63">
        <v>3205.624823071088</v>
      </c>
      <c r="I21" s="63">
        <v>78059.674997649287</v>
      </c>
    </row>
    <row r="22" spans="1:9">
      <c r="B22" t="s">
        <v>35</v>
      </c>
      <c r="C22" s="63">
        <v>295749.80309805868</v>
      </c>
      <c r="D22" s="63">
        <v>0</v>
      </c>
      <c r="E22" s="63">
        <v>85454.601544258665</v>
      </c>
      <c r="F22" s="63">
        <v>0</v>
      </c>
      <c r="G22" s="63">
        <v>381204.40464231733</v>
      </c>
      <c r="H22" s="63">
        <v>3360.3703611253295</v>
      </c>
      <c r="I22" s="63">
        <v>384564.77500344266</v>
      </c>
    </row>
    <row r="23" spans="1:9">
      <c r="B23" t="s">
        <v>36</v>
      </c>
      <c r="C23" s="63">
        <v>34350.779475025418</v>
      </c>
      <c r="D23" s="63">
        <v>0</v>
      </c>
      <c r="E23" s="63">
        <v>9494.9557271398498</v>
      </c>
      <c r="F23" s="63">
        <v>0</v>
      </c>
      <c r="G23" s="63">
        <v>43845.73520216527</v>
      </c>
      <c r="H23" s="63">
        <v>-730.52314791367098</v>
      </c>
      <c r="I23" s="63">
        <v>43115.212054251599</v>
      </c>
    </row>
    <row r="24" spans="1:9">
      <c r="B24" t="s">
        <v>37</v>
      </c>
      <c r="C24" s="63">
        <v>167675.14062855637</v>
      </c>
      <c r="D24" s="63">
        <v>0</v>
      </c>
      <c r="E24" s="63">
        <v>42727.300772129325</v>
      </c>
      <c r="F24" s="63">
        <v>0</v>
      </c>
      <c r="G24" s="63">
        <v>210402.4414006857</v>
      </c>
      <c r="H24" s="63">
        <v>9455.4390298409271</v>
      </c>
      <c r="I24" s="63">
        <v>219857.88043052662</v>
      </c>
    </row>
    <row r="25" spans="1:9">
      <c r="B25" t="s">
        <v>38</v>
      </c>
      <c r="C25" s="63">
        <v>245344.75947120515</v>
      </c>
      <c r="D25" s="63">
        <v>0</v>
      </c>
      <c r="E25" s="63">
        <v>0</v>
      </c>
      <c r="F25" s="63">
        <v>0</v>
      </c>
      <c r="G25" s="63">
        <v>245344.75947120515</v>
      </c>
      <c r="H25" s="63">
        <v>15380.59661152467</v>
      </c>
      <c r="I25" s="63">
        <v>260725.35608272982</v>
      </c>
    </row>
    <row r="26" spans="1:9">
      <c r="B26" t="s">
        <v>467</v>
      </c>
      <c r="C26" s="63">
        <v>35314.554101315647</v>
      </c>
      <c r="D26" s="63">
        <v>0</v>
      </c>
      <c r="E26" s="63">
        <v>0</v>
      </c>
      <c r="F26" s="63">
        <v>0</v>
      </c>
      <c r="G26" s="63">
        <v>35314.554101315647</v>
      </c>
      <c r="H26" s="63">
        <v>44164.561272804553</v>
      </c>
      <c r="I26" s="63">
        <v>79479.1153741202</v>
      </c>
    </row>
    <row r="27" spans="1:9">
      <c r="B27" t="s">
        <v>39</v>
      </c>
      <c r="C27" s="63">
        <v>12150.637648819118</v>
      </c>
      <c r="D27" s="63">
        <v>0</v>
      </c>
      <c r="E27" s="63">
        <v>0</v>
      </c>
      <c r="F27" s="63">
        <v>0</v>
      </c>
      <c r="G27" s="63">
        <v>12150.637648819118</v>
      </c>
      <c r="H27" s="63">
        <v>802.21271285928378</v>
      </c>
      <c r="I27" s="63">
        <v>12952.850361678402</v>
      </c>
    </row>
    <row r="28" spans="1:9">
      <c r="B28" t="s">
        <v>41</v>
      </c>
      <c r="C28" s="63">
        <v>7129.1493900692976</v>
      </c>
      <c r="D28" s="63">
        <v>0</v>
      </c>
      <c r="E28" s="63">
        <v>0</v>
      </c>
      <c r="F28" s="63">
        <v>0</v>
      </c>
      <c r="G28" s="63">
        <v>7129.1493900692976</v>
      </c>
      <c r="H28" s="63">
        <v>-363.60323941820388</v>
      </c>
      <c r="I28" s="63">
        <v>6765.5461506510937</v>
      </c>
    </row>
    <row r="29" spans="1:9">
      <c r="B29" t="s">
        <v>43</v>
      </c>
      <c r="C29" s="63">
        <v>197739.48070427336</v>
      </c>
      <c r="D29" s="63">
        <v>0</v>
      </c>
      <c r="E29" s="63">
        <v>18989.9114542797</v>
      </c>
      <c r="F29" s="63">
        <v>0</v>
      </c>
      <c r="G29" s="63">
        <v>216729.39215855306</v>
      </c>
      <c r="H29" s="63">
        <v>67388.933294593066</v>
      </c>
      <c r="I29" s="63">
        <v>284118.32545314613</v>
      </c>
    </row>
    <row r="30" spans="1:9">
      <c r="B30" t="s">
        <v>42</v>
      </c>
      <c r="C30" s="63">
        <v>15085.164329313893</v>
      </c>
      <c r="D30" s="63">
        <v>0</v>
      </c>
      <c r="E30" s="63">
        <v>0</v>
      </c>
      <c r="F30" s="63">
        <v>0</v>
      </c>
      <c r="G30" s="63">
        <v>15085.164329313893</v>
      </c>
      <c r="H30" s="63">
        <v>-68341.983300042513</v>
      </c>
      <c r="I30" s="63">
        <v>-53256.818970728622</v>
      </c>
    </row>
    <row r="31" spans="1:9">
      <c r="A31" s="59" t="s">
        <v>345</v>
      </c>
      <c r="B31" s="59"/>
      <c r="C31" s="63">
        <v>1288368.3547358166</v>
      </c>
      <c r="D31" s="63">
        <v>0</v>
      </c>
      <c r="E31" s="63">
        <v>242121.37104206617</v>
      </c>
      <c r="F31" s="63">
        <v>0</v>
      </c>
      <c r="G31" s="63">
        <v>1530489.7257778828</v>
      </c>
      <c r="H31" s="63">
        <v>125157.61738228664</v>
      </c>
      <c r="I31" s="63">
        <v>1655647.3431601697</v>
      </c>
    </row>
    <row r="32" spans="1:9">
      <c r="A32" s="59">
        <v>40</v>
      </c>
      <c r="B32" t="s">
        <v>52</v>
      </c>
      <c r="C32" s="63">
        <v>0</v>
      </c>
      <c r="D32" s="63">
        <v>277616.97129457677</v>
      </c>
      <c r="E32" s="63">
        <v>0</v>
      </c>
      <c r="F32" s="63">
        <v>0</v>
      </c>
      <c r="G32" s="63">
        <v>277616.97129457677</v>
      </c>
      <c r="H32" s="63">
        <v>43010.873047943576</v>
      </c>
      <c r="I32" s="63">
        <v>320627.84434252034</v>
      </c>
    </row>
    <row r="33" spans="1:9">
      <c r="A33" s="59" t="s">
        <v>346</v>
      </c>
      <c r="B33" s="59"/>
      <c r="C33" s="63">
        <v>0</v>
      </c>
      <c r="D33" s="63">
        <v>277616.97129457677</v>
      </c>
      <c r="E33" s="63">
        <v>0</v>
      </c>
      <c r="F33" s="63">
        <v>0</v>
      </c>
      <c r="G33" s="63">
        <v>277616.97129457677</v>
      </c>
      <c r="H33" s="63">
        <v>43010.873047943576</v>
      </c>
      <c r="I33" s="63">
        <v>320627.84434252034</v>
      </c>
    </row>
    <row r="34" spans="1:9">
      <c r="A34" s="59">
        <v>50</v>
      </c>
      <c r="B34" t="s">
        <v>54</v>
      </c>
      <c r="C34" s="63">
        <v>0</v>
      </c>
      <c r="D34" s="63">
        <v>215555.46130295823</v>
      </c>
      <c r="E34" s="63">
        <v>0</v>
      </c>
      <c r="F34" s="63">
        <v>0</v>
      </c>
      <c r="G34" s="63">
        <v>215555.46130295823</v>
      </c>
      <c r="H34" s="63">
        <v>84091.555966531392</v>
      </c>
      <c r="I34" s="63">
        <v>299647.01726948959</v>
      </c>
    </row>
    <row r="35" spans="1:9">
      <c r="A35" s="59" t="s">
        <v>347</v>
      </c>
      <c r="B35" s="59"/>
      <c r="C35" s="63">
        <v>0</v>
      </c>
      <c r="D35" s="63">
        <v>215555.46130295823</v>
      </c>
      <c r="E35" s="63">
        <v>0</v>
      </c>
      <c r="F35" s="63">
        <v>0</v>
      </c>
      <c r="G35" s="63">
        <v>215555.46130295823</v>
      </c>
      <c r="H35" s="63">
        <v>84091.555966531392</v>
      </c>
      <c r="I35" s="63">
        <v>299647.01726948959</v>
      </c>
    </row>
    <row r="36" spans="1:9">
      <c r="A36" s="59">
        <v>52</v>
      </c>
      <c r="B36" t="s">
        <v>55</v>
      </c>
      <c r="C36" s="63">
        <v>0</v>
      </c>
      <c r="D36" s="63">
        <v>0</v>
      </c>
      <c r="E36" s="63">
        <v>0</v>
      </c>
      <c r="F36" s="63">
        <v>0</v>
      </c>
      <c r="G36" s="63">
        <v>0</v>
      </c>
      <c r="H36" s="63">
        <v>0</v>
      </c>
      <c r="I36" s="63">
        <v>0</v>
      </c>
    </row>
    <row r="37" spans="1:9">
      <c r="A37" s="59" t="s">
        <v>348</v>
      </c>
      <c r="B37" s="59"/>
      <c r="C37" s="63">
        <v>0</v>
      </c>
      <c r="D37" s="63">
        <v>0</v>
      </c>
      <c r="E37" s="63">
        <v>0</v>
      </c>
      <c r="F37" s="63">
        <v>0</v>
      </c>
      <c r="G37" s="63">
        <v>0</v>
      </c>
      <c r="H37" s="63">
        <v>0</v>
      </c>
      <c r="I37" s="63">
        <v>0</v>
      </c>
    </row>
    <row r="38" spans="1:9">
      <c r="A38" s="59">
        <v>53</v>
      </c>
      <c r="B38" t="s">
        <v>56</v>
      </c>
      <c r="C38" s="63">
        <v>0</v>
      </c>
      <c r="D38" s="63">
        <v>0</v>
      </c>
      <c r="E38" s="63">
        <v>0</v>
      </c>
      <c r="F38" s="63">
        <v>0</v>
      </c>
      <c r="G38" s="63">
        <v>0</v>
      </c>
      <c r="H38" s="63">
        <v>0</v>
      </c>
      <c r="I38" s="63">
        <v>0</v>
      </c>
    </row>
    <row r="39" spans="1:9">
      <c r="A39" s="59" t="s">
        <v>349</v>
      </c>
      <c r="B39" s="59"/>
      <c r="C39" s="63">
        <v>0</v>
      </c>
      <c r="D39" s="63">
        <v>0</v>
      </c>
      <c r="E39" s="63">
        <v>0</v>
      </c>
      <c r="F39" s="63">
        <v>0</v>
      </c>
      <c r="G39" s="63">
        <v>0</v>
      </c>
      <c r="H39" s="63">
        <v>0</v>
      </c>
      <c r="I39" s="63">
        <v>0</v>
      </c>
    </row>
    <row r="40" spans="1:9">
      <c r="A40" s="59">
        <v>54</v>
      </c>
      <c r="B40" t="s">
        <v>168</v>
      </c>
      <c r="C40" s="63">
        <v>0</v>
      </c>
      <c r="D40" s="63">
        <v>3836.2407052889357</v>
      </c>
      <c r="E40" s="63">
        <v>0</v>
      </c>
      <c r="F40" s="63">
        <v>0</v>
      </c>
      <c r="G40" s="63">
        <v>3836.2407052889357</v>
      </c>
      <c r="H40" s="63">
        <v>-4896.0312300067817</v>
      </c>
      <c r="I40" s="63">
        <v>-1059.790524717846</v>
      </c>
    </row>
    <row r="41" spans="1:9">
      <c r="A41" s="59" t="s">
        <v>350</v>
      </c>
      <c r="B41" s="59"/>
      <c r="C41" s="63">
        <v>0</v>
      </c>
      <c r="D41" s="63">
        <v>3836.2407052889357</v>
      </c>
      <c r="E41" s="63">
        <v>0</v>
      </c>
      <c r="F41" s="63">
        <v>0</v>
      </c>
      <c r="G41" s="63">
        <v>3836.2407052889357</v>
      </c>
      <c r="H41" s="63">
        <v>-4896.0312300067817</v>
      </c>
      <c r="I41" s="63">
        <v>-1059.790524717846</v>
      </c>
    </row>
    <row r="42" spans="1:9">
      <c r="A42" s="59">
        <v>60</v>
      </c>
      <c r="B42" t="s">
        <v>57</v>
      </c>
      <c r="C42" s="63">
        <v>0</v>
      </c>
      <c r="D42" s="63">
        <v>120658.17628646815</v>
      </c>
      <c r="E42" s="63">
        <v>0</v>
      </c>
      <c r="F42" s="63">
        <v>0</v>
      </c>
      <c r="G42" s="63">
        <v>120658.17628646815</v>
      </c>
      <c r="H42" s="63">
        <v>-122819.9344433806</v>
      </c>
      <c r="I42" s="63">
        <v>-2161.758156912445</v>
      </c>
    </row>
    <row r="43" spans="1:9">
      <c r="A43" s="59" t="s">
        <v>351</v>
      </c>
      <c r="B43" s="59"/>
      <c r="C43" s="63">
        <v>0</v>
      </c>
      <c r="D43" s="63">
        <v>120658.17628646815</v>
      </c>
      <c r="E43" s="63">
        <v>0</v>
      </c>
      <c r="F43" s="63">
        <v>0</v>
      </c>
      <c r="G43" s="63">
        <v>120658.17628646815</v>
      </c>
      <c r="H43" s="63">
        <v>-122819.9344433806</v>
      </c>
      <c r="I43" s="63">
        <v>-2161.758156912445</v>
      </c>
    </row>
    <row r="44" spans="1:9">
      <c r="A44" s="59">
        <v>70</v>
      </c>
      <c r="B44" t="s">
        <v>67</v>
      </c>
      <c r="C44" s="63">
        <v>0</v>
      </c>
      <c r="D44" s="63">
        <v>176031.4833592244</v>
      </c>
      <c r="E44" s="63">
        <v>0</v>
      </c>
      <c r="F44" s="63">
        <v>0</v>
      </c>
      <c r="G44" s="63">
        <v>176031.4833592244</v>
      </c>
      <c r="H44" s="63">
        <v>84250.180511541461</v>
      </c>
      <c r="I44" s="63">
        <v>260281.66387076586</v>
      </c>
    </row>
    <row r="45" spans="1:9">
      <c r="B45" t="s">
        <v>236</v>
      </c>
      <c r="C45" s="63">
        <v>0</v>
      </c>
      <c r="D45" s="63">
        <v>0</v>
      </c>
      <c r="E45" s="63">
        <v>0</v>
      </c>
      <c r="F45" s="63">
        <v>0</v>
      </c>
      <c r="G45" s="63">
        <v>0</v>
      </c>
      <c r="H45" s="63">
        <v>-71781</v>
      </c>
      <c r="I45" s="63">
        <v>-71781</v>
      </c>
    </row>
    <row r="46" spans="1:9">
      <c r="A46" s="59" t="s">
        <v>352</v>
      </c>
      <c r="B46" s="59"/>
      <c r="C46" s="63">
        <v>0</v>
      </c>
      <c r="D46" s="63">
        <v>176031.4833592244</v>
      </c>
      <c r="E46" s="63">
        <v>0</v>
      </c>
      <c r="F46" s="63">
        <v>0</v>
      </c>
      <c r="G46" s="63">
        <v>176031.4833592244</v>
      </c>
      <c r="H46" s="63">
        <v>12469.180511541461</v>
      </c>
      <c r="I46" s="63">
        <v>188500.66387076586</v>
      </c>
    </row>
    <row r="47" spans="1:9">
      <c r="A47" s="59">
        <v>80</v>
      </c>
      <c r="B47" t="s">
        <v>51</v>
      </c>
      <c r="C47" s="63">
        <v>0</v>
      </c>
      <c r="D47" s="63">
        <v>0</v>
      </c>
      <c r="E47" s="63">
        <v>0</v>
      </c>
      <c r="F47" s="63">
        <v>0</v>
      </c>
      <c r="G47" s="63">
        <v>0</v>
      </c>
      <c r="H47" s="63">
        <v>0</v>
      </c>
      <c r="I47" s="63">
        <v>0</v>
      </c>
    </row>
    <row r="48" spans="1:9">
      <c r="B48" t="s">
        <v>60</v>
      </c>
      <c r="C48" s="63">
        <v>0</v>
      </c>
      <c r="D48" s="63">
        <v>11944.31119993348</v>
      </c>
      <c r="E48" s="63">
        <v>0</v>
      </c>
      <c r="F48" s="63">
        <v>0</v>
      </c>
      <c r="G48" s="63">
        <v>11944.31119993348</v>
      </c>
      <c r="H48" s="63">
        <v>3273.0092181262971</v>
      </c>
      <c r="I48" s="63">
        <v>15217.320418059777</v>
      </c>
    </row>
    <row r="49" spans="1:9">
      <c r="A49" s="59" t="s">
        <v>353</v>
      </c>
      <c r="B49" s="59"/>
      <c r="C49" s="63">
        <v>0</v>
      </c>
      <c r="D49" s="63">
        <v>11944.31119993348</v>
      </c>
      <c r="E49" s="63">
        <v>0</v>
      </c>
      <c r="F49" s="63">
        <v>0</v>
      </c>
      <c r="G49" s="63">
        <v>11944.31119993348</v>
      </c>
      <c r="H49" s="63">
        <v>3273.0092181262971</v>
      </c>
      <c r="I49" s="63">
        <v>15217.320418059777</v>
      </c>
    </row>
    <row r="50" spans="1:9">
      <c r="A50" s="59">
        <v>81</v>
      </c>
      <c r="B50" t="s">
        <v>61</v>
      </c>
      <c r="C50" s="63">
        <v>0</v>
      </c>
      <c r="D50" s="63">
        <v>17186.664036244656</v>
      </c>
      <c r="E50" s="63">
        <v>0</v>
      </c>
      <c r="F50" s="63">
        <v>0</v>
      </c>
      <c r="G50" s="63">
        <v>17186.664036244656</v>
      </c>
      <c r="H50" s="63">
        <v>-1304.1199926000991</v>
      </c>
      <c r="I50" s="63">
        <v>15882.544043644557</v>
      </c>
    </row>
    <row r="51" spans="1:9">
      <c r="A51" s="59" t="s">
        <v>354</v>
      </c>
      <c r="B51" s="59"/>
      <c r="C51" s="63">
        <v>0</v>
      </c>
      <c r="D51" s="63">
        <v>17186.664036244656</v>
      </c>
      <c r="E51" s="63">
        <v>0</v>
      </c>
      <c r="F51" s="63">
        <v>0</v>
      </c>
      <c r="G51" s="63">
        <v>17186.664036244656</v>
      </c>
      <c r="H51" s="63">
        <v>-1304.1199926000991</v>
      </c>
      <c r="I51" s="63">
        <v>15882.544043644557</v>
      </c>
    </row>
    <row r="52" spans="1:9">
      <c r="A52" s="59">
        <v>82</v>
      </c>
      <c r="B52" t="s">
        <v>63</v>
      </c>
      <c r="C52" s="63">
        <v>0</v>
      </c>
      <c r="D52" s="63">
        <v>71910.408439778665</v>
      </c>
      <c r="E52" s="63">
        <v>0</v>
      </c>
      <c r="F52" s="63">
        <v>0</v>
      </c>
      <c r="G52" s="63">
        <v>71910.408439778665</v>
      </c>
      <c r="H52" s="63">
        <v>8822.6695729804633</v>
      </c>
      <c r="I52" s="63">
        <v>80733.078012759128</v>
      </c>
    </row>
    <row r="53" spans="1:9">
      <c r="B53" t="s">
        <v>78</v>
      </c>
      <c r="C53" s="63">
        <v>0</v>
      </c>
      <c r="D53" s="63">
        <v>177307.68295640219</v>
      </c>
      <c r="E53" s="63">
        <v>0</v>
      </c>
      <c r="F53" s="63">
        <v>0</v>
      </c>
      <c r="G53" s="63">
        <v>177307.68295640219</v>
      </c>
      <c r="H53" s="63">
        <v>-46105.662547046464</v>
      </c>
      <c r="I53" s="63">
        <v>131202.02040935573</v>
      </c>
    </row>
    <row r="54" spans="1:9">
      <c r="B54" t="s">
        <v>79</v>
      </c>
      <c r="C54" s="63">
        <v>0</v>
      </c>
      <c r="D54" s="63">
        <v>0</v>
      </c>
      <c r="E54" s="63">
        <v>0</v>
      </c>
      <c r="F54" s="63">
        <v>0</v>
      </c>
      <c r="G54" s="63">
        <v>0</v>
      </c>
      <c r="H54" s="63">
        <v>0</v>
      </c>
      <c r="I54" s="63">
        <v>0</v>
      </c>
    </row>
    <row r="55" spans="1:9">
      <c r="A55" s="59" t="s">
        <v>355</v>
      </c>
      <c r="B55" s="59"/>
      <c r="C55" s="63">
        <v>0</v>
      </c>
      <c r="D55" s="63">
        <v>249218.09139618085</v>
      </c>
      <c r="E55" s="63">
        <v>0</v>
      </c>
      <c r="F55" s="63">
        <v>0</v>
      </c>
      <c r="G55" s="63">
        <v>249218.09139618085</v>
      </c>
      <c r="H55" s="63">
        <v>-37282.992974066001</v>
      </c>
      <c r="I55" s="63">
        <v>211935.09842211485</v>
      </c>
    </row>
    <row r="56" spans="1:9">
      <c r="A56" s="59">
        <v>83</v>
      </c>
      <c r="B56" t="s">
        <v>66</v>
      </c>
      <c r="C56" s="63">
        <v>0</v>
      </c>
      <c r="D56" s="63">
        <v>131058.82090777939</v>
      </c>
      <c r="E56" s="63">
        <v>0</v>
      </c>
      <c r="F56" s="63">
        <v>0</v>
      </c>
      <c r="G56" s="63">
        <v>131058.82090777939</v>
      </c>
      <c r="H56" s="63">
        <v>-22361.230268159925</v>
      </c>
      <c r="I56" s="63">
        <v>108697.59063961946</v>
      </c>
    </row>
    <row r="57" spans="1:9">
      <c r="A57" s="59" t="s">
        <v>356</v>
      </c>
      <c r="B57" s="59"/>
      <c r="C57" s="63">
        <v>0</v>
      </c>
      <c r="D57" s="63">
        <v>131058.82090777939</v>
      </c>
      <c r="E57" s="63">
        <v>0</v>
      </c>
      <c r="F57" s="63">
        <v>0</v>
      </c>
      <c r="G57" s="63">
        <v>131058.82090777939</v>
      </c>
      <c r="H57" s="63">
        <v>-22361.230268159925</v>
      </c>
      <c r="I57" s="63">
        <v>108697.59063961946</v>
      </c>
    </row>
    <row r="58" spans="1:9">
      <c r="A58" s="59">
        <v>84</v>
      </c>
      <c r="B58" t="s">
        <v>65</v>
      </c>
      <c r="C58" s="63">
        <v>0</v>
      </c>
      <c r="D58" s="63">
        <v>1161.5708908444587</v>
      </c>
      <c r="E58" s="63">
        <v>0</v>
      </c>
      <c r="F58" s="63">
        <v>0</v>
      </c>
      <c r="G58" s="63">
        <v>1161.5708908444587</v>
      </c>
      <c r="H58" s="63">
        <v>966.68775505770759</v>
      </c>
      <c r="I58" s="63">
        <v>2128.2586459021663</v>
      </c>
    </row>
    <row r="59" spans="1:9">
      <c r="A59" s="59" t="s">
        <v>357</v>
      </c>
      <c r="B59" s="59"/>
      <c r="C59" s="63">
        <v>0</v>
      </c>
      <c r="D59" s="63">
        <v>1161.5708908444587</v>
      </c>
      <c r="E59" s="63">
        <v>0</v>
      </c>
      <c r="F59" s="63">
        <v>0</v>
      </c>
      <c r="G59" s="63">
        <v>1161.5708908444587</v>
      </c>
      <c r="H59" s="63">
        <v>966.68775505770759</v>
      </c>
      <c r="I59" s="63">
        <v>2128.2586459021663</v>
      </c>
    </row>
    <row r="60" spans="1:9">
      <c r="A60" s="59">
        <v>85</v>
      </c>
      <c r="B60" t="s">
        <v>64</v>
      </c>
      <c r="C60" s="63">
        <v>0</v>
      </c>
      <c r="D60" s="63">
        <v>25478.140461022536</v>
      </c>
      <c r="E60" s="63">
        <v>0</v>
      </c>
      <c r="F60" s="63">
        <v>0</v>
      </c>
      <c r="G60" s="63">
        <v>25478.140461022536</v>
      </c>
      <c r="H60" s="63">
        <v>11569.151153699986</v>
      </c>
      <c r="I60" s="63">
        <v>37047.291614722519</v>
      </c>
    </row>
    <row r="61" spans="1:9">
      <c r="A61" s="59" t="s">
        <v>358</v>
      </c>
      <c r="B61" s="59"/>
      <c r="C61" s="63">
        <v>0</v>
      </c>
      <c r="D61" s="63">
        <v>25478.140461022536</v>
      </c>
      <c r="E61" s="63">
        <v>0</v>
      </c>
      <c r="F61" s="63">
        <v>0</v>
      </c>
      <c r="G61" s="63">
        <v>25478.140461022536</v>
      </c>
      <c r="H61" s="63">
        <v>11569.151153699986</v>
      </c>
      <c r="I61" s="63">
        <v>37047.291614722519</v>
      </c>
    </row>
    <row r="62" spans="1:9">
      <c r="A62" s="59">
        <v>86</v>
      </c>
      <c r="B62" t="s">
        <v>68</v>
      </c>
      <c r="C62" s="63">
        <v>0</v>
      </c>
      <c r="D62" s="63">
        <v>2613.5345044000314</v>
      </c>
      <c r="E62" s="63">
        <v>0</v>
      </c>
      <c r="F62" s="63">
        <v>0</v>
      </c>
      <c r="G62" s="63">
        <v>2613.5345044000314</v>
      </c>
      <c r="H62" s="63">
        <v>-2204.7025511201573</v>
      </c>
      <c r="I62" s="63">
        <v>408.83195327987414</v>
      </c>
    </row>
    <row r="63" spans="1:9">
      <c r="A63" s="59" t="s">
        <v>359</v>
      </c>
      <c r="B63" s="59"/>
      <c r="C63" s="63">
        <v>0</v>
      </c>
      <c r="D63" s="63">
        <v>2613.5345044000314</v>
      </c>
      <c r="E63" s="63">
        <v>0</v>
      </c>
      <c r="F63" s="63">
        <v>0</v>
      </c>
      <c r="G63" s="63">
        <v>2613.5345044000314</v>
      </c>
      <c r="H63" s="63">
        <v>-2204.7025511201573</v>
      </c>
      <c r="I63" s="63">
        <v>408.83195327987414</v>
      </c>
    </row>
    <row r="64" spans="1:9">
      <c r="A64">
        <v>87</v>
      </c>
      <c r="B64" t="s">
        <v>468</v>
      </c>
      <c r="C64" s="63">
        <v>0</v>
      </c>
      <c r="D64" s="63">
        <v>58315.443868645161</v>
      </c>
      <c r="E64" s="63">
        <v>0</v>
      </c>
      <c r="F64" s="63">
        <v>0</v>
      </c>
      <c r="G64" s="63">
        <v>58315.443868645161</v>
      </c>
      <c r="H64" s="63">
        <v>15979.104071351103</v>
      </c>
      <c r="I64" s="63">
        <v>74294.547939996264</v>
      </c>
    </row>
    <row r="65" spans="1:9">
      <c r="A65" t="s">
        <v>477</v>
      </c>
      <c r="C65" s="63">
        <v>0</v>
      </c>
      <c r="D65" s="63">
        <v>58315.443868645161</v>
      </c>
      <c r="E65" s="63">
        <v>0</v>
      </c>
      <c r="F65" s="63">
        <v>0</v>
      </c>
      <c r="G65" s="63">
        <v>58315.443868645161</v>
      </c>
      <c r="H65" s="63">
        <v>15979.104071351103</v>
      </c>
      <c r="I65" s="63">
        <v>74294.547939996264</v>
      </c>
    </row>
    <row r="66" spans="1:9">
      <c r="A66" s="59">
        <v>89</v>
      </c>
      <c r="B66" t="s">
        <v>48</v>
      </c>
      <c r="C66" s="63">
        <v>0</v>
      </c>
      <c r="D66" s="63">
        <v>1551.3084923777969</v>
      </c>
      <c r="E66" s="63">
        <v>0</v>
      </c>
      <c r="F66" s="63">
        <v>0</v>
      </c>
      <c r="G66" s="63">
        <v>1551.3084923777969</v>
      </c>
      <c r="H66" s="63">
        <v>-2258.9170113374034</v>
      </c>
      <c r="I66" s="63">
        <v>-707.6085189596065</v>
      </c>
    </row>
    <row r="67" spans="1:9">
      <c r="A67" s="59" t="s">
        <v>360</v>
      </c>
      <c r="B67" s="59"/>
      <c r="C67" s="63">
        <v>0</v>
      </c>
      <c r="D67" s="63">
        <v>1551.3084923777969</v>
      </c>
      <c r="E67" s="63">
        <v>0</v>
      </c>
      <c r="F67" s="63">
        <v>0</v>
      </c>
      <c r="G67" s="63">
        <v>1551.3084923777969</v>
      </c>
      <c r="H67" s="63">
        <v>-2258.9170113374034</v>
      </c>
      <c r="I67" s="63">
        <v>-707.6085189596065</v>
      </c>
    </row>
    <row r="68" spans="1:9">
      <c r="A68" s="59">
        <v>90</v>
      </c>
      <c r="B68" t="s">
        <v>72</v>
      </c>
      <c r="C68" s="63">
        <v>0</v>
      </c>
      <c r="D68" s="63">
        <v>1268.5576834222377</v>
      </c>
      <c r="E68" s="63">
        <v>0</v>
      </c>
      <c r="F68" s="63">
        <v>0</v>
      </c>
      <c r="G68" s="63">
        <v>1268.5576834222377</v>
      </c>
      <c r="H68" s="63">
        <v>1244.6589956551281</v>
      </c>
      <c r="I68" s="63">
        <v>2513.2166790773658</v>
      </c>
    </row>
    <row r="69" spans="1:9">
      <c r="B69" t="s">
        <v>73</v>
      </c>
      <c r="C69" s="63">
        <v>0</v>
      </c>
      <c r="D69" s="63">
        <v>1597.1599749111306</v>
      </c>
      <c r="E69" s="63">
        <v>0</v>
      </c>
      <c r="F69" s="63">
        <v>0</v>
      </c>
      <c r="G69" s="63">
        <v>1597.1599749111306</v>
      </c>
      <c r="H69" s="63">
        <v>-7719.9293367956516</v>
      </c>
      <c r="I69" s="63">
        <v>-6122.7693618845205</v>
      </c>
    </row>
    <row r="70" spans="1:9">
      <c r="A70" s="59" t="s">
        <v>361</v>
      </c>
      <c r="B70" s="59"/>
      <c r="C70" s="63">
        <v>0</v>
      </c>
      <c r="D70" s="63">
        <v>2865.7176583333685</v>
      </c>
      <c r="E70" s="63">
        <v>0</v>
      </c>
      <c r="F70" s="63">
        <v>0</v>
      </c>
      <c r="G70" s="63">
        <v>2865.7176583333685</v>
      </c>
      <c r="H70" s="63">
        <v>-6475.2703411405237</v>
      </c>
      <c r="I70" s="63">
        <v>-3609.5526828071547</v>
      </c>
    </row>
    <row r="71" spans="1:9">
      <c r="A71" s="59">
        <v>101</v>
      </c>
      <c r="B71" t="s">
        <v>75</v>
      </c>
      <c r="C71" s="63">
        <v>0</v>
      </c>
      <c r="D71" s="63">
        <v>32814.377666355955</v>
      </c>
      <c r="E71" s="63">
        <v>0</v>
      </c>
      <c r="F71" s="63">
        <v>0</v>
      </c>
      <c r="G71" s="63">
        <v>32814.377666355955</v>
      </c>
      <c r="H71" s="63">
        <v>21599.179080380247</v>
      </c>
      <c r="I71" s="63">
        <v>54413.556746736198</v>
      </c>
    </row>
    <row r="72" spans="1:9">
      <c r="B72" t="s">
        <v>77</v>
      </c>
      <c r="C72" s="63">
        <v>0</v>
      </c>
      <c r="D72" s="63">
        <v>5998.9022981111839</v>
      </c>
      <c r="E72" s="63">
        <v>0</v>
      </c>
      <c r="F72" s="63">
        <v>0</v>
      </c>
      <c r="G72" s="63">
        <v>5998.9022981111839</v>
      </c>
      <c r="H72" s="63">
        <v>4865.8874192125031</v>
      </c>
      <c r="I72" s="63">
        <v>10864.789717323687</v>
      </c>
    </row>
    <row r="73" spans="1:9">
      <c r="B73" t="s">
        <v>83</v>
      </c>
      <c r="C73" s="63">
        <v>0</v>
      </c>
      <c r="D73" s="63">
        <v>152.83827511111298</v>
      </c>
      <c r="E73" s="63">
        <v>0</v>
      </c>
      <c r="F73" s="63">
        <v>0</v>
      </c>
      <c r="G73" s="63">
        <v>152.83827511111298</v>
      </c>
      <c r="H73" s="63">
        <v>-7.0410848608279366</v>
      </c>
      <c r="I73" s="63">
        <v>145.79719025028504</v>
      </c>
    </row>
    <row r="74" spans="1:9">
      <c r="A74" s="59" t="s">
        <v>362</v>
      </c>
      <c r="B74" s="59"/>
      <c r="C74" s="63">
        <v>0</v>
      </c>
      <c r="D74" s="63">
        <v>38966.118239578253</v>
      </c>
      <c r="E74" s="63">
        <v>0</v>
      </c>
      <c r="F74" s="63">
        <v>0</v>
      </c>
      <c r="G74" s="63">
        <v>38966.118239578253</v>
      </c>
      <c r="H74" s="63">
        <v>26458.025414731925</v>
      </c>
      <c r="I74" s="63">
        <v>65424.143654310166</v>
      </c>
    </row>
    <row r="75" spans="1:9">
      <c r="A75" s="59">
        <v>102</v>
      </c>
      <c r="B75" t="s">
        <v>76</v>
      </c>
      <c r="C75" s="63">
        <v>0</v>
      </c>
      <c r="D75" s="63">
        <v>185051.99835628227</v>
      </c>
      <c r="E75" s="63">
        <v>0</v>
      </c>
      <c r="F75" s="63">
        <v>0</v>
      </c>
      <c r="G75" s="63">
        <v>185051.99835628227</v>
      </c>
      <c r="H75" s="63">
        <v>-17391.24431694462</v>
      </c>
      <c r="I75" s="63">
        <v>167660.75403933765</v>
      </c>
    </row>
    <row r="76" spans="1:9">
      <c r="A76" s="59" t="s">
        <v>363</v>
      </c>
      <c r="B76" s="59"/>
      <c r="C76" s="63">
        <v>0</v>
      </c>
      <c r="D76" s="63">
        <v>185051.99835628227</v>
      </c>
      <c r="E76" s="63">
        <v>0</v>
      </c>
      <c r="F76" s="63">
        <v>0</v>
      </c>
      <c r="G76" s="63">
        <v>185051.99835628227</v>
      </c>
      <c r="H76" s="63">
        <v>-17391.24431694462</v>
      </c>
      <c r="I76" s="63">
        <v>167660.75403933765</v>
      </c>
    </row>
    <row r="77" spans="1:9">
      <c r="A77" s="59">
        <v>130</v>
      </c>
      <c r="B77" t="s">
        <v>80</v>
      </c>
      <c r="C77" s="63">
        <v>0</v>
      </c>
      <c r="D77" s="63">
        <v>1256101.3640006823</v>
      </c>
      <c r="E77" s="63">
        <v>0</v>
      </c>
      <c r="F77" s="63">
        <v>0</v>
      </c>
      <c r="G77" s="63">
        <v>1256101.3640006823</v>
      </c>
      <c r="H77" s="63">
        <v>-526559.6559287142</v>
      </c>
      <c r="I77" s="63">
        <v>729541.70807196805</v>
      </c>
    </row>
    <row r="78" spans="1:9">
      <c r="A78" s="59" t="s">
        <v>364</v>
      </c>
      <c r="B78" s="59"/>
      <c r="C78" s="63">
        <v>0</v>
      </c>
      <c r="D78" s="63">
        <v>1256101.3640006823</v>
      </c>
      <c r="E78" s="63">
        <v>0</v>
      </c>
      <c r="F78" s="63">
        <v>0</v>
      </c>
      <c r="G78" s="63">
        <v>1256101.3640006823</v>
      </c>
      <c r="H78" s="63">
        <v>-526559.6559287142</v>
      </c>
      <c r="I78" s="63">
        <v>729541.70807196805</v>
      </c>
    </row>
    <row r="79" spans="1:9">
      <c r="A79" s="59">
        <v>150</v>
      </c>
      <c r="B79" t="s">
        <v>62</v>
      </c>
      <c r="C79" s="63">
        <v>0</v>
      </c>
      <c r="D79" s="63">
        <v>550.21779040000672</v>
      </c>
      <c r="E79" s="63">
        <v>0</v>
      </c>
      <c r="F79" s="63">
        <v>0</v>
      </c>
      <c r="G79" s="63">
        <v>550.21779040000672</v>
      </c>
      <c r="H79" s="63">
        <v>-244.14790549898055</v>
      </c>
      <c r="I79" s="63">
        <v>306.06988490102617</v>
      </c>
    </row>
    <row r="80" spans="1:9">
      <c r="A80" s="59" t="s">
        <v>365</v>
      </c>
      <c r="B80" s="59"/>
      <c r="C80" s="63">
        <v>0</v>
      </c>
      <c r="D80" s="63">
        <v>550.21779040000672</v>
      </c>
      <c r="E80" s="63">
        <v>0</v>
      </c>
      <c r="F80" s="63">
        <v>0</v>
      </c>
      <c r="G80" s="63">
        <v>550.21779040000672</v>
      </c>
      <c r="H80" s="63">
        <v>-244.14790549898055</v>
      </c>
      <c r="I80" s="63">
        <v>306.06988490102617</v>
      </c>
    </row>
    <row r="81" spans="1:9">
      <c r="A81" s="59">
        <v>170</v>
      </c>
      <c r="B81" t="s">
        <v>85</v>
      </c>
      <c r="C81" s="63">
        <v>0</v>
      </c>
      <c r="D81" s="63">
        <v>0</v>
      </c>
      <c r="E81" s="63">
        <v>0</v>
      </c>
      <c r="F81" s="63">
        <v>0</v>
      </c>
      <c r="G81" s="63">
        <v>0</v>
      </c>
      <c r="H81" s="63">
        <v>0</v>
      </c>
      <c r="I81" s="63">
        <v>0</v>
      </c>
    </row>
    <row r="82" spans="1:9">
      <c r="A82" s="59" t="s">
        <v>366</v>
      </c>
      <c r="B82" s="59"/>
      <c r="C82" s="63">
        <v>0</v>
      </c>
      <c r="D82" s="63">
        <v>0</v>
      </c>
      <c r="E82" s="63">
        <v>0</v>
      </c>
      <c r="F82" s="63">
        <v>0</v>
      </c>
      <c r="G82" s="63">
        <v>0</v>
      </c>
      <c r="H82" s="63">
        <v>0</v>
      </c>
      <c r="I82" s="63">
        <v>0</v>
      </c>
    </row>
    <row r="83" spans="1:9">
      <c r="A83" s="59">
        <v>171</v>
      </c>
      <c r="B83" t="s">
        <v>58</v>
      </c>
      <c r="C83" s="63">
        <v>0</v>
      </c>
      <c r="D83" s="63">
        <v>0</v>
      </c>
      <c r="E83" s="63">
        <v>0</v>
      </c>
      <c r="F83" s="63">
        <v>0</v>
      </c>
      <c r="G83" s="63">
        <v>0</v>
      </c>
      <c r="H83" s="63">
        <v>0</v>
      </c>
      <c r="I83" s="63">
        <v>0</v>
      </c>
    </row>
    <row r="84" spans="1:9">
      <c r="A84" s="59" t="s">
        <v>367</v>
      </c>
      <c r="B84" s="59"/>
      <c r="C84" s="63">
        <v>0</v>
      </c>
      <c r="D84" s="63">
        <v>0</v>
      </c>
      <c r="E84" s="63">
        <v>0</v>
      </c>
      <c r="F84" s="63">
        <v>0</v>
      </c>
      <c r="G84" s="63">
        <v>0</v>
      </c>
      <c r="H84" s="63">
        <v>0</v>
      </c>
      <c r="I84" s="63">
        <v>0</v>
      </c>
    </row>
    <row r="85" spans="1:9">
      <c r="A85" s="59">
        <v>180</v>
      </c>
      <c r="B85" t="s">
        <v>69</v>
      </c>
      <c r="C85" s="63">
        <v>0</v>
      </c>
      <c r="D85" s="63">
        <v>18241.248134511334</v>
      </c>
      <c r="E85" s="63">
        <v>0</v>
      </c>
      <c r="F85" s="63">
        <v>0</v>
      </c>
      <c r="G85" s="63">
        <v>18241.248134511334</v>
      </c>
      <c r="H85" s="63">
        <v>-53812.403478139808</v>
      </c>
      <c r="I85" s="63">
        <v>-35571.155343628474</v>
      </c>
    </row>
    <row r="86" spans="1:9">
      <c r="A86" s="59" t="s">
        <v>368</v>
      </c>
      <c r="B86" s="59"/>
      <c r="C86" s="63">
        <v>0</v>
      </c>
      <c r="D86" s="63">
        <v>18241.248134511334</v>
      </c>
      <c r="E86" s="63">
        <v>0</v>
      </c>
      <c r="F86" s="63">
        <v>0</v>
      </c>
      <c r="G86" s="63">
        <v>18241.248134511334</v>
      </c>
      <c r="H86" s="63">
        <v>-53812.403478139808</v>
      </c>
      <c r="I86" s="63">
        <v>-35571.155343628474</v>
      </c>
    </row>
    <row r="87" spans="1:9">
      <c r="A87" s="59">
        <v>220</v>
      </c>
      <c r="B87" t="s">
        <v>74</v>
      </c>
      <c r="C87" s="63">
        <v>0</v>
      </c>
      <c r="D87" s="63">
        <v>11363.525754511251</v>
      </c>
      <c r="E87" s="63">
        <v>0</v>
      </c>
      <c r="F87" s="63">
        <v>0</v>
      </c>
      <c r="G87" s="63">
        <v>11363.525754511251</v>
      </c>
      <c r="H87" s="63">
        <v>11149.445340597444</v>
      </c>
      <c r="I87" s="63">
        <v>22512.971095108696</v>
      </c>
    </row>
    <row r="88" spans="1:9">
      <c r="A88" s="59" t="s">
        <v>369</v>
      </c>
      <c r="B88" s="59"/>
      <c r="C88" s="63">
        <v>0</v>
      </c>
      <c r="D88" s="63">
        <v>11363.525754511251</v>
      </c>
      <c r="E88" s="63">
        <v>0</v>
      </c>
      <c r="F88" s="63">
        <v>0</v>
      </c>
      <c r="G88" s="63">
        <v>11363.525754511251</v>
      </c>
      <c r="H88" s="63">
        <v>11149.445340597444</v>
      </c>
      <c r="I88" s="63">
        <v>22512.971095108696</v>
      </c>
    </row>
    <row r="89" spans="1:9">
      <c r="A89" s="59">
        <v>230</v>
      </c>
      <c r="B89" t="s">
        <v>162</v>
      </c>
      <c r="C89" s="63">
        <v>0</v>
      </c>
      <c r="D89" s="63">
        <v>36986.86257688934</v>
      </c>
      <c r="E89" s="63">
        <v>0</v>
      </c>
      <c r="F89" s="63">
        <v>0</v>
      </c>
      <c r="G89" s="63">
        <v>36986.86257688934</v>
      </c>
      <c r="H89" s="63">
        <v>2388.0574636796446</v>
      </c>
      <c r="I89" s="63">
        <v>39374.920040568984</v>
      </c>
    </row>
    <row r="90" spans="1:9">
      <c r="A90" s="59" t="s">
        <v>370</v>
      </c>
      <c r="B90" s="59"/>
      <c r="C90" s="63">
        <v>0</v>
      </c>
      <c r="D90" s="63">
        <v>36986.86257688934</v>
      </c>
      <c r="E90" s="63">
        <v>0</v>
      </c>
      <c r="F90" s="63">
        <v>0</v>
      </c>
      <c r="G90" s="63">
        <v>36986.86257688934</v>
      </c>
      <c r="H90" s="63">
        <v>2388.0574636796446</v>
      </c>
      <c r="I90" s="63">
        <v>39374.920040568984</v>
      </c>
    </row>
    <row r="91" spans="1:9">
      <c r="A91" s="59">
        <v>240</v>
      </c>
      <c r="B91" t="s">
        <v>81</v>
      </c>
      <c r="C91" s="63">
        <v>0</v>
      </c>
      <c r="D91" s="63">
        <v>161244.3802422242</v>
      </c>
      <c r="E91" s="63">
        <v>0</v>
      </c>
      <c r="F91" s="63">
        <v>0</v>
      </c>
      <c r="G91" s="63">
        <v>161244.3802422242</v>
      </c>
      <c r="H91" s="63">
        <v>107204.65547182655</v>
      </c>
      <c r="I91" s="63">
        <v>268449.03571405075</v>
      </c>
    </row>
    <row r="92" spans="1:9">
      <c r="A92" s="59" t="s">
        <v>371</v>
      </c>
      <c r="B92" s="59"/>
      <c r="C92" s="63">
        <v>0</v>
      </c>
      <c r="D92" s="63">
        <v>161244.3802422242</v>
      </c>
      <c r="E92" s="63">
        <v>0</v>
      </c>
      <c r="F92" s="63">
        <v>0</v>
      </c>
      <c r="G92" s="63">
        <v>161244.3802422242</v>
      </c>
      <c r="H92" s="63">
        <v>107204.65547182655</v>
      </c>
      <c r="I92" s="63">
        <v>268449.03571405075</v>
      </c>
    </row>
    <row r="93" spans="1:9">
      <c r="A93" s="59">
        <v>300</v>
      </c>
      <c r="B93" t="s">
        <v>84</v>
      </c>
      <c r="C93" s="63">
        <v>0</v>
      </c>
      <c r="D93" s="63">
        <v>0</v>
      </c>
      <c r="E93" s="63">
        <v>0</v>
      </c>
      <c r="F93" s="63">
        <v>0</v>
      </c>
      <c r="G93" s="63">
        <v>0</v>
      </c>
      <c r="H93" s="63">
        <v>0</v>
      </c>
      <c r="I93" s="63">
        <v>0</v>
      </c>
    </row>
    <row r="94" spans="1:9">
      <c r="B94" t="s">
        <v>87</v>
      </c>
      <c r="C94" s="63">
        <v>0</v>
      </c>
      <c r="D94" s="63">
        <v>204528.17975369139</v>
      </c>
      <c r="E94" s="63">
        <v>0</v>
      </c>
      <c r="F94" s="63">
        <v>0</v>
      </c>
      <c r="G94" s="63">
        <v>204528.17975369139</v>
      </c>
      <c r="H94" s="63">
        <v>-12823.979760759888</v>
      </c>
      <c r="I94" s="63">
        <v>191704.19999293151</v>
      </c>
    </row>
    <row r="95" spans="1:9">
      <c r="B95" t="s">
        <v>89</v>
      </c>
      <c r="C95" s="63">
        <v>0</v>
      </c>
      <c r="D95" s="63">
        <v>0</v>
      </c>
      <c r="E95" s="63">
        <v>0</v>
      </c>
      <c r="F95" s="63">
        <v>0</v>
      </c>
      <c r="G95" s="63">
        <v>0</v>
      </c>
      <c r="H95" s="63">
        <v>0</v>
      </c>
      <c r="I95" s="63">
        <v>0</v>
      </c>
    </row>
    <row r="96" spans="1:9">
      <c r="A96" s="59" t="s">
        <v>372</v>
      </c>
      <c r="B96" s="59"/>
      <c r="C96" s="63">
        <v>0</v>
      </c>
      <c r="D96" s="63">
        <v>204528.17975369139</v>
      </c>
      <c r="E96" s="63">
        <v>0</v>
      </c>
      <c r="F96" s="63">
        <v>0</v>
      </c>
      <c r="G96" s="63">
        <v>204528.17975369139</v>
      </c>
      <c r="H96" s="63">
        <v>-12823.979760759888</v>
      </c>
      <c r="I96" s="63">
        <v>191704.19999293151</v>
      </c>
    </row>
    <row r="97" spans="1:9">
      <c r="A97" s="59">
        <v>315</v>
      </c>
      <c r="B97" t="s">
        <v>88</v>
      </c>
      <c r="C97" s="63">
        <v>0</v>
      </c>
      <c r="D97" s="63">
        <v>88470.435548067762</v>
      </c>
      <c r="E97" s="63">
        <v>0</v>
      </c>
      <c r="F97" s="63">
        <v>0</v>
      </c>
      <c r="G97" s="63">
        <v>88470.435548067762</v>
      </c>
      <c r="H97" s="63">
        <v>17415.71802830977</v>
      </c>
      <c r="I97" s="63">
        <v>105886.15357637753</v>
      </c>
    </row>
    <row r="98" spans="1:9">
      <c r="A98" s="59" t="s">
        <v>373</v>
      </c>
      <c r="B98" s="59"/>
      <c r="C98" s="63">
        <v>0</v>
      </c>
      <c r="D98" s="63">
        <v>88470.435548067762</v>
      </c>
      <c r="E98" s="63">
        <v>0</v>
      </c>
      <c r="F98" s="63">
        <v>0</v>
      </c>
      <c r="G98" s="63">
        <v>88470.435548067762</v>
      </c>
      <c r="H98" s="63">
        <v>17415.71802830977</v>
      </c>
      <c r="I98" s="63">
        <v>105886.15357637753</v>
      </c>
    </row>
    <row r="99" spans="1:9">
      <c r="A99" s="59">
        <v>330</v>
      </c>
      <c r="B99" t="s">
        <v>90</v>
      </c>
      <c r="C99" s="63">
        <v>0</v>
      </c>
      <c r="D99" s="63">
        <v>0</v>
      </c>
      <c r="E99" s="63">
        <v>0</v>
      </c>
      <c r="F99" s="63">
        <v>0</v>
      </c>
      <c r="G99" s="63">
        <v>0</v>
      </c>
      <c r="H99" s="63">
        <v>0</v>
      </c>
      <c r="I99" s="63">
        <v>0</v>
      </c>
    </row>
    <row r="100" spans="1:9">
      <c r="A100" s="59" t="s">
        <v>374</v>
      </c>
      <c r="B100" s="59"/>
      <c r="C100" s="63">
        <v>0</v>
      </c>
      <c r="D100" s="63">
        <v>0</v>
      </c>
      <c r="E100" s="63">
        <v>0</v>
      </c>
      <c r="F100" s="63">
        <v>0</v>
      </c>
      <c r="G100" s="63">
        <v>0</v>
      </c>
      <c r="H100" s="63">
        <v>0</v>
      </c>
      <c r="I100" s="63">
        <v>0</v>
      </c>
    </row>
    <row r="101" spans="1:9">
      <c r="A101" s="59">
        <v>331</v>
      </c>
      <c r="B101" t="s">
        <v>91</v>
      </c>
      <c r="C101" s="63">
        <v>0</v>
      </c>
      <c r="D101" s="63">
        <v>14305.662550400177</v>
      </c>
      <c r="E101" s="63">
        <v>0</v>
      </c>
      <c r="F101" s="63">
        <v>0</v>
      </c>
      <c r="G101" s="63">
        <v>14305.662550400177</v>
      </c>
      <c r="H101" s="63">
        <v>3031.1544570265069</v>
      </c>
      <c r="I101" s="63">
        <v>17336.817007426682</v>
      </c>
    </row>
    <row r="102" spans="1:9">
      <c r="A102" s="59" t="s">
        <v>375</v>
      </c>
      <c r="B102" s="59"/>
      <c r="C102" s="63">
        <v>0</v>
      </c>
      <c r="D102" s="63">
        <v>14305.662550400177</v>
      </c>
      <c r="E102" s="63">
        <v>0</v>
      </c>
      <c r="F102" s="63">
        <v>0</v>
      </c>
      <c r="G102" s="63">
        <v>14305.662550400177</v>
      </c>
      <c r="H102" s="63">
        <v>3031.1544570265069</v>
      </c>
      <c r="I102" s="63">
        <v>17336.817007426682</v>
      </c>
    </row>
    <row r="103" spans="1:9">
      <c r="A103" s="59">
        <v>332</v>
      </c>
      <c r="B103" t="s">
        <v>53</v>
      </c>
      <c r="C103" s="63">
        <v>0</v>
      </c>
      <c r="D103" s="63">
        <v>5425.7587664445109</v>
      </c>
      <c r="E103" s="63">
        <v>0</v>
      </c>
      <c r="F103" s="63">
        <v>0</v>
      </c>
      <c r="G103" s="63">
        <v>5425.7587664445109</v>
      </c>
      <c r="H103" s="63">
        <v>-26052.458512559391</v>
      </c>
      <c r="I103" s="63">
        <v>-20626.699746114879</v>
      </c>
    </row>
    <row r="104" spans="1:9">
      <c r="A104" s="59" t="s">
        <v>376</v>
      </c>
      <c r="B104" s="59"/>
      <c r="C104" s="63">
        <v>0</v>
      </c>
      <c r="D104" s="63">
        <v>5425.7587664445109</v>
      </c>
      <c r="E104" s="63">
        <v>0</v>
      </c>
      <c r="F104" s="63">
        <v>0</v>
      </c>
      <c r="G104" s="63">
        <v>5425.7587664445109</v>
      </c>
      <c r="H104" s="63">
        <v>-26052.458512559391</v>
      </c>
      <c r="I104" s="63">
        <v>-20626.699746114879</v>
      </c>
    </row>
    <row r="105" spans="1:9">
      <c r="A105" s="59">
        <v>333</v>
      </c>
      <c r="B105" t="s">
        <v>92</v>
      </c>
      <c r="C105" s="63">
        <v>0</v>
      </c>
      <c r="D105" s="63">
        <v>3324.2324836667071</v>
      </c>
      <c r="E105" s="63">
        <v>0</v>
      </c>
      <c r="F105" s="63">
        <v>0</v>
      </c>
      <c r="G105" s="63">
        <v>3324.2324836667071</v>
      </c>
      <c r="H105" s="63">
        <v>539.60640427699263</v>
      </c>
      <c r="I105" s="63">
        <v>3863.8388879436998</v>
      </c>
    </row>
    <row r="106" spans="1:9">
      <c r="A106" s="59" t="s">
        <v>377</v>
      </c>
      <c r="B106" s="59"/>
      <c r="C106" s="63">
        <v>0</v>
      </c>
      <c r="D106" s="63">
        <v>3324.2324836667071</v>
      </c>
      <c r="E106" s="63">
        <v>0</v>
      </c>
      <c r="F106" s="63">
        <v>0</v>
      </c>
      <c r="G106" s="63">
        <v>3324.2324836667071</v>
      </c>
      <c r="H106" s="63">
        <v>539.60640427699263</v>
      </c>
      <c r="I106" s="63">
        <v>3863.8388879436998</v>
      </c>
    </row>
    <row r="107" spans="1:9">
      <c r="A107" s="59">
        <v>334</v>
      </c>
      <c r="B107" t="s">
        <v>199</v>
      </c>
      <c r="C107" s="63">
        <v>0</v>
      </c>
      <c r="D107" s="63">
        <v>52591.650465733983</v>
      </c>
      <c r="E107" s="63">
        <v>0</v>
      </c>
      <c r="F107" s="63">
        <v>0</v>
      </c>
      <c r="G107" s="63">
        <v>52591.650465733983</v>
      </c>
      <c r="H107" s="63">
        <v>46188.862699389116</v>
      </c>
      <c r="I107" s="63">
        <v>98780.513165123091</v>
      </c>
    </row>
    <row r="108" spans="1:9">
      <c r="B108" t="s">
        <v>235</v>
      </c>
      <c r="C108" s="63">
        <v>0</v>
      </c>
      <c r="D108" s="63">
        <v>6831.8708974667497</v>
      </c>
      <c r="E108" s="63">
        <v>0</v>
      </c>
      <c r="F108" s="63">
        <v>0</v>
      </c>
      <c r="G108" s="63">
        <v>6831.8708974667497</v>
      </c>
      <c r="H108" s="63">
        <v>585.16350672099179</v>
      </c>
      <c r="I108" s="63">
        <v>7417.0344041877415</v>
      </c>
    </row>
    <row r="109" spans="1:9">
      <c r="A109" s="59" t="s">
        <v>378</v>
      </c>
      <c r="B109" s="59"/>
      <c r="C109" s="63">
        <v>0</v>
      </c>
      <c r="D109" s="63">
        <v>59423.521363200736</v>
      </c>
      <c r="E109" s="63">
        <v>0</v>
      </c>
      <c r="F109" s="63">
        <v>0</v>
      </c>
      <c r="G109" s="63">
        <v>59423.521363200736</v>
      </c>
      <c r="H109" s="63">
        <v>46774.026206110109</v>
      </c>
      <c r="I109" s="63">
        <v>106197.54756931083</v>
      </c>
    </row>
    <row r="110" spans="1:9">
      <c r="A110" s="59">
        <v>350</v>
      </c>
      <c r="B110" t="s">
        <v>93</v>
      </c>
      <c r="C110" s="63">
        <v>0</v>
      </c>
      <c r="D110" s="63">
        <v>0</v>
      </c>
      <c r="E110" s="63">
        <v>0</v>
      </c>
      <c r="F110" s="63">
        <v>0</v>
      </c>
      <c r="G110" s="63">
        <v>0</v>
      </c>
      <c r="H110" s="63">
        <v>0</v>
      </c>
      <c r="I110" s="63">
        <v>0</v>
      </c>
    </row>
    <row r="111" spans="1:9">
      <c r="B111" t="s">
        <v>94</v>
      </c>
      <c r="C111" s="63">
        <v>0</v>
      </c>
      <c r="D111" s="63">
        <v>24652.813775422524</v>
      </c>
      <c r="E111" s="63">
        <v>0</v>
      </c>
      <c r="F111" s="63">
        <v>0</v>
      </c>
      <c r="G111" s="63">
        <v>24652.813775422524</v>
      </c>
      <c r="H111" s="63">
        <v>24031.373011948457</v>
      </c>
      <c r="I111" s="63">
        <v>48684.186787370985</v>
      </c>
    </row>
    <row r="112" spans="1:9">
      <c r="B112" t="s">
        <v>95</v>
      </c>
      <c r="C112" s="63">
        <v>0</v>
      </c>
      <c r="D112" s="63">
        <v>4355.8908406667197</v>
      </c>
      <c r="E112" s="63">
        <v>0</v>
      </c>
      <c r="F112" s="63">
        <v>0</v>
      </c>
      <c r="G112" s="63">
        <v>4355.8908406667197</v>
      </c>
      <c r="H112" s="63">
        <v>-5060.1709185335958</v>
      </c>
      <c r="I112" s="63">
        <v>-704.28007786687613</v>
      </c>
    </row>
    <row r="113" spans="1:9">
      <c r="B113" t="s">
        <v>96</v>
      </c>
      <c r="C113" s="63">
        <v>0</v>
      </c>
      <c r="D113" s="63">
        <v>0</v>
      </c>
      <c r="E113" s="63">
        <v>0</v>
      </c>
      <c r="F113" s="63">
        <v>0</v>
      </c>
      <c r="G113" s="63">
        <v>0</v>
      </c>
      <c r="H113" s="63">
        <v>0</v>
      </c>
      <c r="I113" s="63">
        <v>0</v>
      </c>
    </row>
    <row r="114" spans="1:9">
      <c r="B114" t="s">
        <v>97</v>
      </c>
      <c r="C114" s="63">
        <v>0</v>
      </c>
      <c r="D114" s="63">
        <v>0</v>
      </c>
      <c r="E114" s="63">
        <v>0</v>
      </c>
      <c r="F114" s="63">
        <v>0</v>
      </c>
      <c r="G114" s="63">
        <v>0</v>
      </c>
      <c r="H114" s="63">
        <v>0</v>
      </c>
      <c r="I114" s="63">
        <v>0</v>
      </c>
    </row>
    <row r="115" spans="1:9">
      <c r="A115" s="59" t="s">
        <v>379</v>
      </c>
      <c r="B115" s="59"/>
      <c r="C115" s="63">
        <v>0</v>
      </c>
      <c r="D115" s="63">
        <v>29008.704616089242</v>
      </c>
      <c r="E115" s="63">
        <v>0</v>
      </c>
      <c r="F115" s="63">
        <v>0</v>
      </c>
      <c r="G115" s="63">
        <v>29008.704616089242</v>
      </c>
      <c r="H115" s="63">
        <v>18971.20209341486</v>
      </c>
      <c r="I115" s="63">
        <v>47979.90670950411</v>
      </c>
    </row>
    <row r="116" spans="1:9">
      <c r="A116" s="59">
        <v>360</v>
      </c>
      <c r="B116" t="s">
        <v>86</v>
      </c>
      <c r="C116" s="63">
        <v>0</v>
      </c>
      <c r="D116" s="63">
        <v>21641.899755733597</v>
      </c>
      <c r="E116" s="63">
        <v>0</v>
      </c>
      <c r="F116" s="63">
        <v>0</v>
      </c>
      <c r="G116" s="63">
        <v>21641.899755733597</v>
      </c>
      <c r="H116" s="63">
        <v>-6831.8176162932323</v>
      </c>
      <c r="I116" s="63">
        <v>14810.082139440365</v>
      </c>
    </row>
    <row r="117" spans="1:9">
      <c r="A117" s="59" t="s">
        <v>380</v>
      </c>
      <c r="B117" s="59"/>
      <c r="C117" s="63">
        <v>0</v>
      </c>
      <c r="D117" s="63">
        <v>21641.899755733597</v>
      </c>
      <c r="E117" s="63">
        <v>0</v>
      </c>
      <c r="F117" s="63">
        <v>0</v>
      </c>
      <c r="G117" s="63">
        <v>21641.899755733597</v>
      </c>
      <c r="H117" s="63">
        <v>-6831.8176162932323</v>
      </c>
      <c r="I117" s="63">
        <v>14810.082139440365</v>
      </c>
    </row>
    <row r="118" spans="1:9">
      <c r="A118" s="59">
        <v>400</v>
      </c>
      <c r="B118" t="s">
        <v>104</v>
      </c>
      <c r="C118" s="63">
        <v>0</v>
      </c>
      <c r="D118" s="63">
        <v>108736.79082780135</v>
      </c>
      <c r="E118" s="63">
        <v>0</v>
      </c>
      <c r="F118" s="63">
        <v>0</v>
      </c>
      <c r="G118" s="63">
        <v>108736.79082780135</v>
      </c>
      <c r="H118" s="63">
        <v>-95099.729824236012</v>
      </c>
      <c r="I118" s="63">
        <v>13637.061003565337</v>
      </c>
    </row>
    <row r="119" spans="1:9">
      <c r="B119" t="s">
        <v>143</v>
      </c>
      <c r="C119" s="63">
        <v>0</v>
      </c>
      <c r="D119" s="63">
        <v>0</v>
      </c>
      <c r="E119" s="63">
        <v>0</v>
      </c>
      <c r="F119" s="63">
        <v>0</v>
      </c>
      <c r="G119" s="63">
        <v>0</v>
      </c>
      <c r="H119" s="63">
        <v>0</v>
      </c>
      <c r="I119" s="63">
        <v>0</v>
      </c>
    </row>
    <row r="120" spans="1:9">
      <c r="A120" s="59" t="s">
        <v>381</v>
      </c>
      <c r="B120" s="59"/>
      <c r="C120" s="63">
        <v>0</v>
      </c>
      <c r="D120" s="63">
        <v>108736.79082780135</v>
      </c>
      <c r="E120" s="63">
        <v>0</v>
      </c>
      <c r="F120" s="63">
        <v>0</v>
      </c>
      <c r="G120" s="63">
        <v>108736.79082780135</v>
      </c>
      <c r="H120" s="63">
        <v>-95099.729824236012</v>
      </c>
      <c r="I120" s="63">
        <v>13637.061003565337</v>
      </c>
    </row>
    <row r="121" spans="1:9">
      <c r="A121" s="59">
        <v>402</v>
      </c>
      <c r="B121" t="s">
        <v>99</v>
      </c>
      <c r="C121" s="63">
        <v>0</v>
      </c>
      <c r="D121" s="63">
        <v>0</v>
      </c>
      <c r="E121" s="63">
        <v>0</v>
      </c>
      <c r="F121" s="63">
        <v>0</v>
      </c>
      <c r="G121" s="63">
        <v>0</v>
      </c>
      <c r="H121" s="63">
        <v>0</v>
      </c>
      <c r="I121" s="63">
        <v>0</v>
      </c>
    </row>
    <row r="122" spans="1:9">
      <c r="B122" t="s">
        <v>102</v>
      </c>
      <c r="C122" s="63">
        <v>0</v>
      </c>
      <c r="D122" s="63">
        <v>0</v>
      </c>
      <c r="E122" s="63">
        <v>0</v>
      </c>
      <c r="F122" s="63">
        <v>0</v>
      </c>
      <c r="G122" s="63">
        <v>0</v>
      </c>
      <c r="H122" s="63">
        <v>0</v>
      </c>
      <c r="I122" s="63">
        <v>0</v>
      </c>
    </row>
    <row r="123" spans="1:9">
      <c r="B123" t="s">
        <v>105</v>
      </c>
      <c r="C123" s="63">
        <v>0</v>
      </c>
      <c r="D123" s="63">
        <v>65002.118404756351</v>
      </c>
      <c r="E123" s="63">
        <v>0</v>
      </c>
      <c r="F123" s="63">
        <v>0</v>
      </c>
      <c r="G123" s="63">
        <v>65002.118404756351</v>
      </c>
      <c r="H123" s="63">
        <v>-10254.473391310115</v>
      </c>
      <c r="I123" s="63">
        <v>54747.645013446236</v>
      </c>
    </row>
    <row r="124" spans="1:9">
      <c r="B124" t="s">
        <v>107</v>
      </c>
      <c r="C124" s="63">
        <v>0</v>
      </c>
      <c r="D124" s="63">
        <v>0</v>
      </c>
      <c r="E124" s="63">
        <v>0</v>
      </c>
      <c r="F124" s="63">
        <v>0</v>
      </c>
      <c r="G124" s="63">
        <v>0</v>
      </c>
      <c r="H124" s="63">
        <v>0</v>
      </c>
      <c r="I124" s="63">
        <v>0</v>
      </c>
    </row>
    <row r="125" spans="1:9">
      <c r="B125" t="s">
        <v>111</v>
      </c>
      <c r="C125" s="63">
        <v>0</v>
      </c>
      <c r="D125" s="63">
        <v>2858.0757445778127</v>
      </c>
      <c r="E125" s="63">
        <v>0</v>
      </c>
      <c r="F125" s="63">
        <v>0</v>
      </c>
      <c r="G125" s="63">
        <v>2858.0757445778127</v>
      </c>
      <c r="H125" s="63">
        <v>-944.76828689748254</v>
      </c>
      <c r="I125" s="63">
        <v>1913.3074576803301</v>
      </c>
    </row>
    <row r="126" spans="1:9">
      <c r="B126" t="s">
        <v>125</v>
      </c>
      <c r="C126" s="63">
        <v>0</v>
      </c>
      <c r="D126" s="63">
        <v>168.12210262222425</v>
      </c>
      <c r="E126" s="63">
        <v>0</v>
      </c>
      <c r="F126" s="63">
        <v>0</v>
      </c>
      <c r="G126" s="63">
        <v>168.12210262222425</v>
      </c>
      <c r="H126" s="63">
        <v>-619.04519334691076</v>
      </c>
      <c r="I126" s="63">
        <v>-450.92309072468652</v>
      </c>
    </row>
    <row r="127" spans="1:9">
      <c r="B127" t="s">
        <v>144</v>
      </c>
      <c r="C127" s="63">
        <v>0</v>
      </c>
      <c r="D127" s="63">
        <v>19349.325629066905</v>
      </c>
      <c r="E127" s="63">
        <v>0</v>
      </c>
      <c r="F127" s="63">
        <v>0</v>
      </c>
      <c r="G127" s="63">
        <v>19349.325629066905</v>
      </c>
      <c r="H127" s="63">
        <v>-1551.2013433808133</v>
      </c>
      <c r="I127" s="63">
        <v>17798.124285686092</v>
      </c>
    </row>
    <row r="128" spans="1:9">
      <c r="B128" t="s">
        <v>145</v>
      </c>
      <c r="C128" s="63">
        <v>0</v>
      </c>
      <c r="D128" s="63">
        <v>15650.639371377971</v>
      </c>
      <c r="E128" s="63">
        <v>0</v>
      </c>
      <c r="F128" s="63">
        <v>0</v>
      </c>
      <c r="G128" s="63">
        <v>15650.639371377971</v>
      </c>
      <c r="H128" s="63">
        <v>10084.792910251221</v>
      </c>
      <c r="I128" s="63">
        <v>25735.43228162919</v>
      </c>
    </row>
    <row r="129" spans="1:9">
      <c r="A129" s="59" t="s">
        <v>382</v>
      </c>
      <c r="B129" s="59"/>
      <c r="C129" s="63">
        <v>0</v>
      </c>
      <c r="D129" s="63">
        <v>103028.28125240126</v>
      </c>
      <c r="E129" s="63">
        <v>0</v>
      </c>
      <c r="F129" s="63">
        <v>0</v>
      </c>
      <c r="G129" s="63">
        <v>103028.28125240126</v>
      </c>
      <c r="H129" s="63">
        <v>-3284.6953046841008</v>
      </c>
      <c r="I129" s="63">
        <v>99743.585947717162</v>
      </c>
    </row>
    <row r="130" spans="1:9">
      <c r="A130" s="59">
        <v>403</v>
      </c>
      <c r="B130" t="s">
        <v>108</v>
      </c>
      <c r="C130" s="63">
        <v>0</v>
      </c>
      <c r="D130" s="63">
        <v>945205.38668341155</v>
      </c>
      <c r="E130" s="63">
        <v>0</v>
      </c>
      <c r="F130" s="63">
        <v>0</v>
      </c>
      <c r="G130" s="63">
        <v>945205.38668341155</v>
      </c>
      <c r="H130" s="63">
        <v>-121241.58315906115</v>
      </c>
      <c r="I130" s="63">
        <v>823963.8035243504</v>
      </c>
    </row>
    <row r="131" spans="1:9">
      <c r="A131" s="59" t="s">
        <v>383</v>
      </c>
      <c r="B131" s="59"/>
      <c r="C131" s="63">
        <v>0</v>
      </c>
      <c r="D131" s="63">
        <v>945205.38668341155</v>
      </c>
      <c r="E131" s="63">
        <v>0</v>
      </c>
      <c r="F131" s="63">
        <v>0</v>
      </c>
      <c r="G131" s="63">
        <v>945205.38668341155</v>
      </c>
      <c r="H131" s="63">
        <v>-121241.58315906115</v>
      </c>
      <c r="I131" s="63">
        <v>823963.8035243504</v>
      </c>
    </row>
    <row r="132" spans="1:9">
      <c r="A132" s="59">
        <v>406</v>
      </c>
      <c r="B132" t="s">
        <v>98</v>
      </c>
      <c r="C132" s="63">
        <v>0</v>
      </c>
      <c r="D132" s="63">
        <v>0</v>
      </c>
      <c r="E132" s="63">
        <v>0</v>
      </c>
      <c r="F132" s="63">
        <v>0</v>
      </c>
      <c r="G132" s="63">
        <v>0</v>
      </c>
      <c r="H132" s="63">
        <v>0</v>
      </c>
      <c r="I132" s="63">
        <v>0</v>
      </c>
    </row>
    <row r="133" spans="1:9">
      <c r="B133" t="s">
        <v>103</v>
      </c>
      <c r="C133" s="63">
        <v>0</v>
      </c>
      <c r="D133" s="63">
        <v>0</v>
      </c>
      <c r="E133" s="63">
        <v>0</v>
      </c>
      <c r="F133" s="63">
        <v>0</v>
      </c>
      <c r="G133" s="63">
        <v>0</v>
      </c>
      <c r="H133" s="63">
        <v>0</v>
      </c>
      <c r="I133" s="63">
        <v>0</v>
      </c>
    </row>
    <row r="134" spans="1:9">
      <c r="B134" t="s">
        <v>106</v>
      </c>
      <c r="C134" s="63">
        <v>0</v>
      </c>
      <c r="D134" s="63">
        <v>0</v>
      </c>
      <c r="E134" s="63">
        <v>0</v>
      </c>
      <c r="F134" s="63">
        <v>0</v>
      </c>
      <c r="G134" s="63">
        <v>0</v>
      </c>
      <c r="H134" s="63">
        <v>0</v>
      </c>
      <c r="I134" s="63">
        <v>0</v>
      </c>
    </row>
    <row r="135" spans="1:9">
      <c r="B135" t="s">
        <v>109</v>
      </c>
      <c r="C135" s="63">
        <v>0</v>
      </c>
      <c r="D135" s="63">
        <v>123195.29165331264</v>
      </c>
      <c r="E135" s="63">
        <v>0</v>
      </c>
      <c r="F135" s="63">
        <v>0</v>
      </c>
      <c r="G135" s="63">
        <v>123195.29165331264</v>
      </c>
      <c r="H135" s="63">
        <v>-15572.616452070346</v>
      </c>
      <c r="I135" s="63">
        <v>107622.67520124229</v>
      </c>
    </row>
    <row r="136" spans="1:9">
      <c r="B136" t="s">
        <v>110</v>
      </c>
      <c r="C136" s="63">
        <v>0</v>
      </c>
      <c r="D136" s="63">
        <v>59469.372845734062</v>
      </c>
      <c r="E136" s="63">
        <v>0</v>
      </c>
      <c r="F136" s="63">
        <v>0</v>
      </c>
      <c r="G136" s="63">
        <v>59469.372845734062</v>
      </c>
      <c r="H136" s="63">
        <v>2656.0138806518589</v>
      </c>
      <c r="I136" s="63">
        <v>62125.386726385921</v>
      </c>
    </row>
    <row r="137" spans="1:9">
      <c r="B137" t="s">
        <v>112</v>
      </c>
      <c r="C137" s="63">
        <v>0</v>
      </c>
      <c r="D137" s="63">
        <v>163468.17714509091</v>
      </c>
      <c r="E137" s="63">
        <v>0</v>
      </c>
      <c r="F137" s="63">
        <v>0</v>
      </c>
      <c r="G137" s="63">
        <v>163468.17714509091</v>
      </c>
      <c r="H137" s="63">
        <v>43182.557687101507</v>
      </c>
      <c r="I137" s="63">
        <v>206650.73483219242</v>
      </c>
    </row>
    <row r="138" spans="1:9">
      <c r="B138" t="s">
        <v>113</v>
      </c>
      <c r="C138" s="63">
        <v>0</v>
      </c>
      <c r="D138" s="63">
        <v>0</v>
      </c>
      <c r="E138" s="63">
        <v>0</v>
      </c>
      <c r="F138" s="63">
        <v>0</v>
      </c>
      <c r="G138" s="63">
        <v>0</v>
      </c>
      <c r="H138" s="63">
        <v>0</v>
      </c>
      <c r="I138" s="63">
        <v>0</v>
      </c>
    </row>
    <row r="139" spans="1:9">
      <c r="B139" t="s">
        <v>114</v>
      </c>
      <c r="C139" s="63">
        <v>0</v>
      </c>
      <c r="D139" s="63">
        <v>5379.9072839111759</v>
      </c>
      <c r="E139" s="63">
        <v>0</v>
      </c>
      <c r="F139" s="63">
        <v>0</v>
      </c>
      <c r="G139" s="63">
        <v>5379.9072839111759</v>
      </c>
      <c r="H139" s="63">
        <v>-6393.4461871011436</v>
      </c>
      <c r="I139" s="63">
        <v>-1013.5389031899676</v>
      </c>
    </row>
    <row r="140" spans="1:9">
      <c r="B140" t="s">
        <v>121</v>
      </c>
      <c r="C140" s="63">
        <v>0</v>
      </c>
      <c r="D140" s="63">
        <v>23368.972264489177</v>
      </c>
      <c r="E140" s="63">
        <v>0</v>
      </c>
      <c r="F140" s="63">
        <v>0</v>
      </c>
      <c r="G140" s="63">
        <v>23368.972264489177</v>
      </c>
      <c r="H140" s="63">
        <v>-14079.281875220589</v>
      </c>
      <c r="I140" s="63">
        <v>9289.6903892685878</v>
      </c>
    </row>
    <row r="141" spans="1:9">
      <c r="B141" t="s">
        <v>123</v>
      </c>
      <c r="C141" s="63">
        <v>0</v>
      </c>
      <c r="D141" s="63">
        <v>229.25741266666944</v>
      </c>
      <c r="E141" s="63">
        <v>0</v>
      </c>
      <c r="F141" s="63">
        <v>0</v>
      </c>
      <c r="G141" s="63">
        <v>229.25741266666944</v>
      </c>
      <c r="H141" s="63">
        <v>-2583.0616272912421</v>
      </c>
      <c r="I141" s="63">
        <v>-2353.8042146245725</v>
      </c>
    </row>
    <row r="142" spans="1:9">
      <c r="B142" t="s">
        <v>126</v>
      </c>
      <c r="C142" s="63">
        <v>0</v>
      </c>
      <c r="D142" s="63">
        <v>0</v>
      </c>
      <c r="E142" s="63">
        <v>0</v>
      </c>
      <c r="F142" s="63">
        <v>0</v>
      </c>
      <c r="G142" s="63">
        <v>0</v>
      </c>
      <c r="H142" s="63">
        <v>0</v>
      </c>
      <c r="I142" s="63">
        <v>0</v>
      </c>
    </row>
    <row r="143" spans="1:9">
      <c r="B143" t="s">
        <v>127</v>
      </c>
      <c r="C143" s="63">
        <v>0</v>
      </c>
      <c r="D143" s="63">
        <v>3255.455259866706</v>
      </c>
      <c r="E143" s="63">
        <v>0</v>
      </c>
      <c r="F143" s="63">
        <v>0</v>
      </c>
      <c r="G143" s="63">
        <v>3255.455259866706</v>
      </c>
      <c r="H143" s="63">
        <v>951.12489246436508</v>
      </c>
      <c r="I143" s="63">
        <v>4206.5801523310711</v>
      </c>
    </row>
    <row r="144" spans="1:9">
      <c r="B144" t="s">
        <v>128</v>
      </c>
      <c r="C144" s="63">
        <v>0</v>
      </c>
      <c r="D144" s="63">
        <v>0</v>
      </c>
      <c r="E144" s="63">
        <v>0</v>
      </c>
      <c r="F144" s="63">
        <v>0</v>
      </c>
      <c r="G144" s="63">
        <v>0</v>
      </c>
      <c r="H144" s="63">
        <v>0</v>
      </c>
      <c r="I144" s="63">
        <v>0</v>
      </c>
    </row>
    <row r="145" spans="1:9">
      <c r="B145" t="s">
        <v>129</v>
      </c>
      <c r="C145" s="63">
        <v>0</v>
      </c>
      <c r="D145" s="63">
        <v>0</v>
      </c>
      <c r="E145" s="63">
        <v>0</v>
      </c>
      <c r="F145" s="63">
        <v>0</v>
      </c>
      <c r="G145" s="63">
        <v>0</v>
      </c>
      <c r="H145" s="63">
        <v>0</v>
      </c>
      <c r="I145" s="63">
        <v>0</v>
      </c>
    </row>
    <row r="146" spans="1:9">
      <c r="B146" t="s">
        <v>130</v>
      </c>
      <c r="C146" s="63">
        <v>0</v>
      </c>
      <c r="D146" s="63">
        <v>0</v>
      </c>
      <c r="E146" s="63">
        <v>0</v>
      </c>
      <c r="F146" s="63">
        <v>0</v>
      </c>
      <c r="G146" s="63">
        <v>0</v>
      </c>
      <c r="H146" s="63">
        <v>0</v>
      </c>
      <c r="I146" s="63">
        <v>0</v>
      </c>
    </row>
    <row r="147" spans="1:9">
      <c r="B147" t="s">
        <v>131</v>
      </c>
      <c r="C147" s="63">
        <v>0</v>
      </c>
      <c r="D147" s="63">
        <v>0</v>
      </c>
      <c r="E147" s="63">
        <v>0</v>
      </c>
      <c r="F147" s="63">
        <v>0</v>
      </c>
      <c r="G147" s="63">
        <v>0</v>
      </c>
      <c r="H147" s="63">
        <v>0</v>
      </c>
      <c r="I147" s="63">
        <v>0</v>
      </c>
    </row>
    <row r="148" spans="1:9">
      <c r="B148" t="s">
        <v>132</v>
      </c>
      <c r="C148" s="63">
        <v>0</v>
      </c>
      <c r="D148" s="63">
        <v>0</v>
      </c>
      <c r="E148" s="63">
        <v>0</v>
      </c>
      <c r="F148" s="63">
        <v>0</v>
      </c>
      <c r="G148" s="63">
        <v>0</v>
      </c>
      <c r="H148" s="63">
        <v>0</v>
      </c>
      <c r="I148" s="63">
        <v>0</v>
      </c>
    </row>
    <row r="149" spans="1:9">
      <c r="B149" t="s">
        <v>133</v>
      </c>
      <c r="C149" s="63">
        <v>0</v>
      </c>
      <c r="D149" s="63">
        <v>71505.387010734223</v>
      </c>
      <c r="E149" s="63">
        <v>0</v>
      </c>
      <c r="F149" s="63">
        <v>0</v>
      </c>
      <c r="G149" s="63">
        <v>71505.387010734223</v>
      </c>
      <c r="H149" s="63">
        <v>-16486.721552138333</v>
      </c>
      <c r="I149" s="63">
        <v>55018.66545859589</v>
      </c>
    </row>
    <row r="150" spans="1:9">
      <c r="B150" t="s">
        <v>134</v>
      </c>
      <c r="C150" s="63">
        <v>0</v>
      </c>
      <c r="D150" s="63">
        <v>3820.956877777824</v>
      </c>
      <c r="E150" s="63">
        <v>0</v>
      </c>
      <c r="F150" s="63">
        <v>0</v>
      </c>
      <c r="G150" s="63">
        <v>3820.956877777824</v>
      </c>
      <c r="H150" s="63">
        <v>2964.9728784793019</v>
      </c>
      <c r="I150" s="63">
        <v>6785.9297562571264</v>
      </c>
    </row>
    <row r="151" spans="1:9">
      <c r="B151" t="s">
        <v>146</v>
      </c>
      <c r="C151" s="63">
        <v>0</v>
      </c>
      <c r="D151" s="63">
        <v>57642.955458156262</v>
      </c>
      <c r="E151" s="63">
        <v>0</v>
      </c>
      <c r="F151" s="63">
        <v>0</v>
      </c>
      <c r="G151" s="63">
        <v>57642.955458156262</v>
      </c>
      <c r="H151" s="63">
        <v>14442.004844738753</v>
      </c>
      <c r="I151" s="63">
        <v>72084.960302895022</v>
      </c>
    </row>
    <row r="152" spans="1:9">
      <c r="B152" t="s">
        <v>148</v>
      </c>
      <c r="C152" s="63">
        <v>0</v>
      </c>
      <c r="D152" s="63">
        <v>3622.2671201333778</v>
      </c>
      <c r="E152" s="63">
        <v>0</v>
      </c>
      <c r="F152" s="63">
        <v>0</v>
      </c>
      <c r="G152" s="63">
        <v>3622.2671201333778</v>
      </c>
      <c r="H152" s="63">
        <v>-5717.9737112016219</v>
      </c>
      <c r="I152" s="63">
        <v>-2095.7065910682441</v>
      </c>
    </row>
    <row r="153" spans="1:9">
      <c r="B153" t="s">
        <v>209</v>
      </c>
      <c r="C153" s="63">
        <v>0</v>
      </c>
      <c r="D153" s="63">
        <v>71749.928250911995</v>
      </c>
      <c r="E153" s="63">
        <v>0</v>
      </c>
      <c r="F153" s="63">
        <v>0</v>
      </c>
      <c r="G153" s="63">
        <v>71749.928250911995</v>
      </c>
      <c r="H153" s="63">
        <v>51117.212712084336</v>
      </c>
      <c r="I153" s="63">
        <v>122867.14096299633</v>
      </c>
    </row>
    <row r="154" spans="1:9">
      <c r="A154" s="59" t="s">
        <v>384</v>
      </c>
      <c r="B154" s="59"/>
      <c r="C154" s="63">
        <v>0</v>
      </c>
      <c r="D154" s="63">
        <v>586707.92858278507</v>
      </c>
      <c r="E154" s="63">
        <v>0</v>
      </c>
      <c r="F154" s="63">
        <v>0</v>
      </c>
      <c r="G154" s="63">
        <v>586707.92858278507</v>
      </c>
      <c r="H154" s="63">
        <v>54480.785490496848</v>
      </c>
      <c r="I154" s="63">
        <v>641188.71407328197</v>
      </c>
    </row>
    <row r="155" spans="1:9">
      <c r="A155" s="59">
        <v>407</v>
      </c>
      <c r="B155" t="s">
        <v>135</v>
      </c>
      <c r="C155" s="63">
        <v>0</v>
      </c>
      <c r="D155" s="63">
        <v>291049.92729409249</v>
      </c>
      <c r="E155" s="63">
        <v>0</v>
      </c>
      <c r="F155" s="63">
        <v>0</v>
      </c>
      <c r="G155" s="63">
        <v>291049.92729409249</v>
      </c>
      <c r="H155" s="63">
        <v>86217.762099525426</v>
      </c>
      <c r="I155" s="63">
        <v>377267.68939361791</v>
      </c>
    </row>
    <row r="156" spans="1:9">
      <c r="B156" t="s">
        <v>137</v>
      </c>
      <c r="C156" s="63">
        <v>0</v>
      </c>
      <c r="D156" s="63">
        <v>631298.49534645223</v>
      </c>
      <c r="E156" s="63">
        <v>0</v>
      </c>
      <c r="F156" s="63">
        <v>0</v>
      </c>
      <c r="G156" s="63">
        <v>631298.49534645223</v>
      </c>
      <c r="H156" s="63">
        <v>-98089.701017649728</v>
      </c>
      <c r="I156" s="63">
        <v>533208.7943288025</v>
      </c>
    </row>
    <row r="157" spans="1:9">
      <c r="A157" s="59" t="s">
        <v>385</v>
      </c>
      <c r="B157" s="59"/>
      <c r="C157" s="63">
        <v>0</v>
      </c>
      <c r="D157" s="63">
        <v>922348.42264054471</v>
      </c>
      <c r="E157" s="63">
        <v>0</v>
      </c>
      <c r="F157" s="63">
        <v>0</v>
      </c>
      <c r="G157" s="63">
        <v>922348.42264054471</v>
      </c>
      <c r="H157" s="63">
        <v>-11871.938918124302</v>
      </c>
      <c r="I157" s="63">
        <v>910476.48372242041</v>
      </c>
    </row>
    <row r="158" spans="1:9">
      <c r="A158" s="59">
        <v>409</v>
      </c>
      <c r="B158" t="s">
        <v>100</v>
      </c>
      <c r="C158" s="63">
        <v>0</v>
      </c>
      <c r="D158" s="63">
        <v>0</v>
      </c>
      <c r="E158" s="63">
        <v>0</v>
      </c>
      <c r="F158" s="63">
        <v>0</v>
      </c>
      <c r="G158" s="63">
        <v>0</v>
      </c>
      <c r="H158" s="63">
        <v>0</v>
      </c>
      <c r="I158" s="63">
        <v>0</v>
      </c>
    </row>
    <row r="159" spans="1:9">
      <c r="B159" t="s">
        <v>101</v>
      </c>
      <c r="C159" s="63">
        <v>0</v>
      </c>
      <c r="D159" s="63">
        <v>777595.29228280962</v>
      </c>
      <c r="E159" s="63">
        <v>0</v>
      </c>
      <c r="F159" s="63">
        <v>0</v>
      </c>
      <c r="G159" s="63">
        <v>777595.29228280962</v>
      </c>
      <c r="H159" s="63">
        <v>-63566.027446434251</v>
      </c>
      <c r="I159" s="63">
        <v>714029.26483637537</v>
      </c>
    </row>
    <row r="160" spans="1:9">
      <c r="B160" t="s">
        <v>136</v>
      </c>
      <c r="C160" s="63">
        <v>0</v>
      </c>
      <c r="D160" s="63">
        <v>0</v>
      </c>
      <c r="E160" s="63">
        <v>0</v>
      </c>
      <c r="F160" s="63">
        <v>0</v>
      </c>
      <c r="G160" s="63">
        <v>0</v>
      </c>
      <c r="H160" s="63">
        <v>0</v>
      </c>
      <c r="I160" s="63">
        <v>0</v>
      </c>
    </row>
    <row r="161" spans="1:9">
      <c r="B161" t="s">
        <v>140</v>
      </c>
      <c r="C161" s="63">
        <v>0</v>
      </c>
      <c r="D161" s="63">
        <v>37644.067159867132</v>
      </c>
      <c r="E161" s="63">
        <v>0</v>
      </c>
      <c r="F161" s="63">
        <v>0</v>
      </c>
      <c r="G161" s="63">
        <v>37644.067159867132</v>
      </c>
      <c r="H161" s="63">
        <v>-16734.119201221911</v>
      </c>
      <c r="I161" s="63">
        <v>20909.947958645222</v>
      </c>
    </row>
    <row r="162" spans="1:9">
      <c r="B162" t="s">
        <v>147</v>
      </c>
      <c r="C162" s="63">
        <v>0</v>
      </c>
      <c r="D162" s="63">
        <v>0</v>
      </c>
      <c r="E162" s="63">
        <v>0</v>
      </c>
      <c r="F162" s="63">
        <v>0</v>
      </c>
      <c r="G162" s="63">
        <v>0</v>
      </c>
      <c r="H162" s="63">
        <v>0</v>
      </c>
      <c r="I162" s="63">
        <v>0</v>
      </c>
    </row>
    <row r="163" spans="1:9">
      <c r="A163" s="59" t="s">
        <v>386</v>
      </c>
      <c r="B163" s="59"/>
      <c r="C163" s="63">
        <v>0</v>
      </c>
      <c r="D163" s="63">
        <v>815239.35944267677</v>
      </c>
      <c r="E163" s="63">
        <v>0</v>
      </c>
      <c r="F163" s="63">
        <v>0</v>
      </c>
      <c r="G163" s="63">
        <v>815239.35944267677</v>
      </c>
      <c r="H163" s="63">
        <v>-80300.146647656162</v>
      </c>
      <c r="I163" s="63">
        <v>734939.21279502055</v>
      </c>
    </row>
    <row r="164" spans="1:9">
      <c r="A164" s="59">
        <v>431</v>
      </c>
      <c r="B164" t="s">
        <v>149</v>
      </c>
      <c r="C164" s="63">
        <v>0</v>
      </c>
      <c r="D164" s="63">
        <v>43161.528891378301</v>
      </c>
      <c r="E164" s="63">
        <v>0</v>
      </c>
      <c r="F164" s="63">
        <v>0</v>
      </c>
      <c r="G164" s="63">
        <v>43161.528891378301</v>
      </c>
      <c r="H164" s="63">
        <v>5497.3976353022008</v>
      </c>
      <c r="I164" s="63">
        <v>48658.926526680501</v>
      </c>
    </row>
    <row r="165" spans="1:9">
      <c r="B165" t="s">
        <v>150</v>
      </c>
      <c r="C165" s="63">
        <v>0</v>
      </c>
      <c r="D165" s="63">
        <v>0</v>
      </c>
      <c r="E165" s="63">
        <v>0</v>
      </c>
      <c r="F165" s="63">
        <v>0</v>
      </c>
      <c r="G165" s="63">
        <v>0</v>
      </c>
      <c r="H165" s="63">
        <v>-1726</v>
      </c>
      <c r="I165" s="63">
        <v>-1726</v>
      </c>
    </row>
    <row r="166" spans="1:9">
      <c r="A166" s="59" t="s">
        <v>387</v>
      </c>
      <c r="B166" s="59"/>
      <c r="C166" s="63">
        <v>0</v>
      </c>
      <c r="D166" s="63">
        <v>43161.528891378301</v>
      </c>
      <c r="E166" s="63">
        <v>0</v>
      </c>
      <c r="F166" s="63">
        <v>0</v>
      </c>
      <c r="G166" s="63">
        <v>43161.528891378301</v>
      </c>
      <c r="H166" s="63">
        <v>3771.3976353022008</v>
      </c>
      <c r="I166" s="63">
        <v>46932.926526680501</v>
      </c>
    </row>
    <row r="167" spans="1:9">
      <c r="A167" s="59">
        <v>440</v>
      </c>
      <c r="B167" t="s">
        <v>153</v>
      </c>
      <c r="C167" s="63">
        <v>0</v>
      </c>
      <c r="D167" s="63">
        <v>0</v>
      </c>
      <c r="E167" s="63">
        <v>0</v>
      </c>
      <c r="F167" s="63">
        <v>0</v>
      </c>
      <c r="G167" s="63">
        <v>0</v>
      </c>
      <c r="H167" s="63">
        <v>0</v>
      </c>
      <c r="I167" s="63">
        <v>0</v>
      </c>
    </row>
    <row r="168" spans="1:9">
      <c r="B168" t="s">
        <v>154</v>
      </c>
      <c r="C168" s="63">
        <v>0</v>
      </c>
      <c r="D168" s="63">
        <v>4638744.6626197044</v>
      </c>
      <c r="E168" s="63">
        <v>0</v>
      </c>
      <c r="F168" s="63">
        <v>0</v>
      </c>
      <c r="G168" s="63">
        <v>4638744.6626197044</v>
      </c>
      <c r="H168" s="63">
        <v>-47179.853217323311</v>
      </c>
      <c r="I168" s="63">
        <v>4591564.8094023811</v>
      </c>
    </row>
    <row r="169" spans="1:9">
      <c r="B169" t="s">
        <v>155</v>
      </c>
      <c r="C169" s="63">
        <v>0</v>
      </c>
      <c r="D169" s="63">
        <v>23827.487089822513</v>
      </c>
      <c r="E169" s="63">
        <v>0</v>
      </c>
      <c r="F169" s="63">
        <v>0</v>
      </c>
      <c r="G169" s="63">
        <v>23827.487089822513</v>
      </c>
      <c r="H169" s="63">
        <v>-200.40512980307176</v>
      </c>
      <c r="I169" s="63">
        <v>23627.081960019441</v>
      </c>
    </row>
    <row r="170" spans="1:9">
      <c r="B170" t="s">
        <v>156</v>
      </c>
      <c r="C170" s="63">
        <v>0</v>
      </c>
      <c r="D170" s="63">
        <v>0</v>
      </c>
      <c r="E170" s="63">
        <v>0</v>
      </c>
      <c r="F170" s="63">
        <v>0</v>
      </c>
      <c r="G170" s="63">
        <v>0</v>
      </c>
      <c r="H170" s="63">
        <v>0</v>
      </c>
      <c r="I170" s="63">
        <v>0</v>
      </c>
    </row>
    <row r="171" spans="1:9">
      <c r="B171" t="s">
        <v>160</v>
      </c>
      <c r="C171" s="63">
        <v>0</v>
      </c>
      <c r="D171" s="63">
        <v>0</v>
      </c>
      <c r="E171" s="63">
        <v>0</v>
      </c>
      <c r="F171" s="63">
        <v>0</v>
      </c>
      <c r="G171" s="63">
        <v>0</v>
      </c>
      <c r="H171" s="63">
        <v>0</v>
      </c>
      <c r="I171" s="63">
        <v>0</v>
      </c>
    </row>
    <row r="172" spans="1:9">
      <c r="A172" s="59" t="s">
        <v>388</v>
      </c>
      <c r="B172" s="59"/>
      <c r="C172" s="63">
        <v>0</v>
      </c>
      <c r="D172" s="63">
        <v>4662572.1497095264</v>
      </c>
      <c r="E172" s="63">
        <v>0</v>
      </c>
      <c r="F172" s="63">
        <v>0</v>
      </c>
      <c r="G172" s="63">
        <v>4662572.1497095264</v>
      </c>
      <c r="H172" s="63">
        <v>-47380.258347126379</v>
      </c>
      <c r="I172" s="63">
        <v>4615191.8913624007</v>
      </c>
    </row>
    <row r="173" spans="1:9">
      <c r="A173" s="59">
        <v>480</v>
      </c>
      <c r="B173" t="s">
        <v>198</v>
      </c>
      <c r="C173" s="63">
        <v>0</v>
      </c>
      <c r="D173" s="63">
        <v>764.19137555556483</v>
      </c>
      <c r="E173" s="63">
        <v>0</v>
      </c>
      <c r="F173" s="63">
        <v>0</v>
      </c>
      <c r="G173" s="63">
        <v>764.19137555556483</v>
      </c>
      <c r="H173" s="63">
        <v>749.79457569586043</v>
      </c>
      <c r="I173" s="63">
        <v>1513.9859512514254</v>
      </c>
    </row>
    <row r="174" spans="1:9">
      <c r="A174" s="59" t="s">
        <v>389</v>
      </c>
      <c r="B174" s="59"/>
      <c r="C174" s="63">
        <v>0</v>
      </c>
      <c r="D174" s="63">
        <v>764.19137555556483</v>
      </c>
      <c r="E174" s="63">
        <v>0</v>
      </c>
      <c r="F174" s="63">
        <v>0</v>
      </c>
      <c r="G174" s="63">
        <v>764.19137555556483</v>
      </c>
      <c r="H174" s="63">
        <v>749.79457569586043</v>
      </c>
      <c r="I174" s="63">
        <v>1513.9859512514254</v>
      </c>
    </row>
    <row r="175" spans="1:9">
      <c r="A175" s="59">
        <v>500</v>
      </c>
      <c r="B175" t="s">
        <v>200</v>
      </c>
      <c r="C175" s="63">
        <v>0</v>
      </c>
      <c r="D175" s="63">
        <v>23185.566334355837</v>
      </c>
      <c r="E175" s="63">
        <v>0</v>
      </c>
      <c r="F175" s="63">
        <v>0</v>
      </c>
      <c r="G175" s="63">
        <v>23185.566334355837</v>
      </c>
      <c r="H175" s="63">
        <v>-27516.232573387595</v>
      </c>
      <c r="I175" s="63">
        <v>-4330.6662390317579</v>
      </c>
    </row>
    <row r="176" spans="1:9">
      <c r="A176" s="59" t="s">
        <v>390</v>
      </c>
      <c r="B176" s="59"/>
      <c r="C176" s="63">
        <v>0</v>
      </c>
      <c r="D176" s="63">
        <v>23185.566334355837</v>
      </c>
      <c r="E176" s="63">
        <v>0</v>
      </c>
      <c r="F176" s="63">
        <v>0</v>
      </c>
      <c r="G176" s="63">
        <v>23185.566334355837</v>
      </c>
      <c r="H176" s="63">
        <v>-27516.232573387595</v>
      </c>
      <c r="I176" s="63">
        <v>-4330.6662390317579</v>
      </c>
    </row>
    <row r="177" spans="1:9">
      <c r="A177" s="59">
        <v>550</v>
      </c>
      <c r="B177" t="s">
        <v>206</v>
      </c>
      <c r="C177" s="63">
        <v>0</v>
      </c>
      <c r="D177" s="63">
        <v>7687.7652380889822</v>
      </c>
      <c r="E177" s="63">
        <v>0</v>
      </c>
      <c r="F177" s="63">
        <v>0</v>
      </c>
      <c r="G177" s="63">
        <v>7687.7652380889822</v>
      </c>
      <c r="H177" s="63">
        <v>3534.9334315003553</v>
      </c>
      <c r="I177" s="63">
        <v>11222.698669589337</v>
      </c>
    </row>
    <row r="178" spans="1:9">
      <c r="B178" t="s">
        <v>208</v>
      </c>
      <c r="C178" s="63">
        <v>0</v>
      </c>
      <c r="D178" s="63">
        <v>0</v>
      </c>
      <c r="E178" s="63">
        <v>0</v>
      </c>
      <c r="F178" s="63">
        <v>0</v>
      </c>
      <c r="G178" s="63">
        <v>0</v>
      </c>
      <c r="H178" s="63">
        <v>0</v>
      </c>
      <c r="I178" s="63">
        <v>0</v>
      </c>
    </row>
    <row r="179" spans="1:9">
      <c r="B179" t="s">
        <v>210</v>
      </c>
      <c r="C179" s="63">
        <v>0</v>
      </c>
      <c r="D179" s="63">
        <v>77664.76949771207</v>
      </c>
      <c r="E179" s="63">
        <v>0</v>
      </c>
      <c r="F179" s="63">
        <v>0</v>
      </c>
      <c r="G179" s="63">
        <v>77664.76949771207</v>
      </c>
      <c r="H179" s="63">
        <v>-76537.377272029713</v>
      </c>
      <c r="I179" s="63">
        <v>1127.3922256823571</v>
      </c>
    </row>
    <row r="180" spans="1:9">
      <c r="B180" t="s">
        <v>211</v>
      </c>
      <c r="C180" s="63">
        <v>0</v>
      </c>
      <c r="D180" s="63">
        <v>0</v>
      </c>
      <c r="E180" s="63">
        <v>0</v>
      </c>
      <c r="F180" s="63">
        <v>0</v>
      </c>
      <c r="G180" s="63">
        <v>0</v>
      </c>
      <c r="H180" s="63">
        <v>-1161</v>
      </c>
      <c r="I180" s="63">
        <v>-1161</v>
      </c>
    </row>
    <row r="181" spans="1:9">
      <c r="B181" t="s">
        <v>234</v>
      </c>
      <c r="C181" s="63">
        <v>0</v>
      </c>
      <c r="D181" s="63">
        <v>0</v>
      </c>
      <c r="E181" s="63">
        <v>0</v>
      </c>
      <c r="F181" s="63">
        <v>0</v>
      </c>
      <c r="G181" s="63">
        <v>0</v>
      </c>
      <c r="H181" s="63">
        <v>-7750</v>
      </c>
      <c r="I181" s="63">
        <v>-7750</v>
      </c>
    </row>
    <row r="182" spans="1:9">
      <c r="A182" s="59" t="s">
        <v>391</v>
      </c>
      <c r="B182" s="59"/>
      <c r="C182" s="63">
        <v>0</v>
      </c>
      <c r="D182" s="63">
        <v>85352.534735801048</v>
      </c>
      <c r="E182" s="63">
        <v>0</v>
      </c>
      <c r="F182" s="63">
        <v>0</v>
      </c>
      <c r="G182" s="63">
        <v>85352.534735801048</v>
      </c>
      <c r="H182" s="63">
        <v>-81913.443840529362</v>
      </c>
      <c r="I182" s="63">
        <v>3439.0908952716945</v>
      </c>
    </row>
    <row r="183" spans="1:9">
      <c r="A183" s="59">
        <v>580</v>
      </c>
      <c r="B183" t="s">
        <v>181</v>
      </c>
      <c r="C183" s="63">
        <v>0</v>
      </c>
      <c r="D183" s="63">
        <v>61.135310044445191</v>
      </c>
      <c r="E183" s="63">
        <v>0</v>
      </c>
      <c r="F183" s="63">
        <v>0</v>
      </c>
      <c r="G183" s="63">
        <v>61.135310044445191</v>
      </c>
      <c r="H183" s="63">
        <v>-97.016433944331169</v>
      </c>
      <c r="I183" s="63">
        <v>-35.881123899885978</v>
      </c>
    </row>
    <row r="184" spans="1:9">
      <c r="A184" s="59" t="s">
        <v>392</v>
      </c>
      <c r="B184" s="59"/>
      <c r="C184" s="63">
        <v>0</v>
      </c>
      <c r="D184" s="63">
        <v>61.135310044445191</v>
      </c>
      <c r="E184" s="63">
        <v>0</v>
      </c>
      <c r="F184" s="63">
        <v>0</v>
      </c>
      <c r="G184" s="63">
        <v>61.135310044445191</v>
      </c>
      <c r="H184" s="63">
        <v>-97.016433944331169</v>
      </c>
      <c r="I184" s="63">
        <v>-35.881123899885978</v>
      </c>
    </row>
    <row r="185" spans="1:9">
      <c r="A185" s="59">
        <v>611</v>
      </c>
      <c r="B185" t="s">
        <v>184</v>
      </c>
      <c r="C185" s="63">
        <v>0</v>
      </c>
      <c r="D185" s="63">
        <v>1211159.2692042594</v>
      </c>
      <c r="E185" s="63">
        <v>0</v>
      </c>
      <c r="F185" s="63">
        <v>0</v>
      </c>
      <c r="G185" s="63">
        <v>1211159.2692042594</v>
      </c>
      <c r="H185" s="63">
        <v>19828.925074612023</v>
      </c>
      <c r="I185" s="63">
        <v>1230988.1942788714</v>
      </c>
    </row>
    <row r="186" spans="1:9">
      <c r="B186" t="s">
        <v>185</v>
      </c>
      <c r="C186" s="63">
        <v>0</v>
      </c>
      <c r="D186" s="63">
        <v>115966.04124055698</v>
      </c>
      <c r="E186" s="63">
        <v>0</v>
      </c>
      <c r="F186" s="63">
        <v>0</v>
      </c>
      <c r="G186" s="63">
        <v>115966.04124055698</v>
      </c>
      <c r="H186" s="63">
        <v>-20265.673138153172</v>
      </c>
      <c r="I186" s="63">
        <v>95700.368102403809</v>
      </c>
    </row>
    <row r="187" spans="1:9">
      <c r="A187" s="59" t="s">
        <v>393</v>
      </c>
      <c r="B187" s="59"/>
      <c r="C187" s="63">
        <v>0</v>
      </c>
      <c r="D187" s="63">
        <v>1327125.3104448165</v>
      </c>
      <c r="E187" s="63">
        <v>0</v>
      </c>
      <c r="F187" s="63">
        <v>0</v>
      </c>
      <c r="G187" s="63">
        <v>1327125.3104448165</v>
      </c>
      <c r="H187" s="63">
        <v>-436.74806354114844</v>
      </c>
      <c r="I187" s="63">
        <v>1326688.5623812752</v>
      </c>
    </row>
    <row r="188" spans="1:9">
      <c r="A188" s="59">
        <v>650</v>
      </c>
      <c r="B188" t="s">
        <v>159</v>
      </c>
      <c r="C188" s="63">
        <v>0</v>
      </c>
      <c r="D188" s="63">
        <v>0</v>
      </c>
      <c r="E188" s="63">
        <v>0</v>
      </c>
      <c r="F188" s="63">
        <v>0</v>
      </c>
      <c r="G188" s="63">
        <v>0</v>
      </c>
      <c r="H188" s="63">
        <v>0</v>
      </c>
      <c r="I188" s="63">
        <v>0</v>
      </c>
    </row>
    <row r="189" spans="1:9">
      <c r="B189" t="s">
        <v>161</v>
      </c>
      <c r="C189" s="63">
        <v>0</v>
      </c>
      <c r="D189" s="63">
        <v>0</v>
      </c>
      <c r="E189" s="63">
        <v>0</v>
      </c>
      <c r="F189" s="63">
        <v>0</v>
      </c>
      <c r="G189" s="63">
        <v>0</v>
      </c>
      <c r="H189" s="63">
        <v>0</v>
      </c>
      <c r="I189" s="63">
        <v>0</v>
      </c>
    </row>
    <row r="190" spans="1:9">
      <c r="B190" t="s">
        <v>163</v>
      </c>
      <c r="C190" s="63">
        <v>0</v>
      </c>
      <c r="D190" s="63">
        <v>0</v>
      </c>
      <c r="E190" s="63">
        <v>0</v>
      </c>
      <c r="F190" s="63">
        <v>0</v>
      </c>
      <c r="G190" s="63">
        <v>0</v>
      </c>
      <c r="H190" s="63">
        <v>0</v>
      </c>
      <c r="I190" s="63">
        <v>0</v>
      </c>
    </row>
    <row r="191" spans="1:9">
      <c r="B191" t="s">
        <v>218</v>
      </c>
      <c r="C191" s="63">
        <v>0</v>
      </c>
      <c r="D191" s="63">
        <v>0</v>
      </c>
      <c r="E191" s="63">
        <v>0</v>
      </c>
      <c r="F191" s="63">
        <v>0</v>
      </c>
      <c r="G191" s="63">
        <v>0</v>
      </c>
      <c r="H191" s="63">
        <v>0</v>
      </c>
      <c r="I191" s="63">
        <v>0</v>
      </c>
    </row>
    <row r="192" spans="1:9">
      <c r="B192" t="s">
        <v>220</v>
      </c>
      <c r="C192" s="63">
        <v>0</v>
      </c>
      <c r="D192" s="63">
        <v>688666.34190940857</v>
      </c>
      <c r="E192" s="63">
        <v>0</v>
      </c>
      <c r="F192" s="63">
        <v>0</v>
      </c>
      <c r="G192" s="63">
        <v>688666.34190940857</v>
      </c>
      <c r="H192" s="63">
        <v>-370601.62222016149</v>
      </c>
      <c r="I192" s="63">
        <v>318064.71968924708</v>
      </c>
    </row>
    <row r="193" spans="1:9">
      <c r="A193" s="59" t="s">
        <v>394</v>
      </c>
      <c r="B193" s="59"/>
      <c r="C193" s="63">
        <v>0</v>
      </c>
      <c r="D193" s="63">
        <v>688666.34190940857</v>
      </c>
      <c r="E193" s="63">
        <v>0</v>
      </c>
      <c r="F193" s="63">
        <v>0</v>
      </c>
      <c r="G193" s="63">
        <v>688666.34190940857</v>
      </c>
      <c r="H193" s="63">
        <v>-370601.62222016149</v>
      </c>
      <c r="I193" s="63">
        <v>318064.71968924708</v>
      </c>
    </row>
    <row r="194" spans="1:9">
      <c r="A194" s="59">
        <v>651</v>
      </c>
      <c r="B194" t="s">
        <v>222</v>
      </c>
      <c r="C194" s="63">
        <v>0</v>
      </c>
      <c r="D194" s="63">
        <v>136843.74962073503</v>
      </c>
      <c r="E194" s="63">
        <v>0</v>
      </c>
      <c r="F194" s="63">
        <v>0</v>
      </c>
      <c r="G194" s="63">
        <v>136843.74962073503</v>
      </c>
      <c r="H194" s="63">
        <v>-27918.285330142273</v>
      </c>
      <c r="I194" s="63">
        <v>108925.46429059276</v>
      </c>
    </row>
    <row r="195" spans="1:9">
      <c r="B195" t="s">
        <v>223</v>
      </c>
      <c r="C195" s="63">
        <v>0</v>
      </c>
      <c r="D195" s="63">
        <v>0</v>
      </c>
      <c r="E195" s="63">
        <v>0</v>
      </c>
      <c r="F195" s="63">
        <v>0</v>
      </c>
      <c r="G195" s="63">
        <v>0</v>
      </c>
      <c r="H195" s="63">
        <v>0</v>
      </c>
      <c r="I195" s="63">
        <v>0</v>
      </c>
    </row>
    <row r="196" spans="1:9">
      <c r="A196" s="59" t="s">
        <v>395</v>
      </c>
      <c r="B196" s="59"/>
      <c r="C196" s="63">
        <v>0</v>
      </c>
      <c r="D196" s="63">
        <v>136843.74962073503</v>
      </c>
      <c r="E196" s="63">
        <v>0</v>
      </c>
      <c r="F196" s="63">
        <v>0</v>
      </c>
      <c r="G196" s="63">
        <v>136843.74962073503</v>
      </c>
      <c r="H196" s="63">
        <v>-27918.285330142273</v>
      </c>
      <c r="I196" s="63">
        <v>108925.46429059276</v>
      </c>
    </row>
    <row r="197" spans="1:9">
      <c r="A197" s="59">
        <v>652</v>
      </c>
      <c r="B197" t="s">
        <v>157</v>
      </c>
      <c r="C197" s="63">
        <v>0</v>
      </c>
      <c r="D197" s="63">
        <v>111121.06791953472</v>
      </c>
      <c r="E197" s="63">
        <v>0</v>
      </c>
      <c r="F197" s="63">
        <v>0</v>
      </c>
      <c r="G197" s="63">
        <v>111121.06791953472</v>
      </c>
      <c r="H197" s="63">
        <v>30186.629251935054</v>
      </c>
      <c r="I197" s="63">
        <v>141307.69717146977</v>
      </c>
    </row>
    <row r="198" spans="1:9">
      <c r="A198" s="59" t="s">
        <v>396</v>
      </c>
      <c r="B198" s="59"/>
      <c r="C198" s="63">
        <v>0</v>
      </c>
      <c r="D198" s="63">
        <v>111121.06791953472</v>
      </c>
      <c r="E198" s="63">
        <v>0</v>
      </c>
      <c r="F198" s="63">
        <v>0</v>
      </c>
      <c r="G198" s="63">
        <v>111121.06791953472</v>
      </c>
      <c r="H198" s="63">
        <v>30186.629251935054</v>
      </c>
      <c r="I198" s="63">
        <v>141307.69717146977</v>
      </c>
    </row>
    <row r="199" spans="1:9">
      <c r="A199" s="59">
        <v>653</v>
      </c>
      <c r="B199" t="s">
        <v>158</v>
      </c>
      <c r="C199" s="63">
        <v>0</v>
      </c>
      <c r="D199" s="63">
        <v>21145.175361622481</v>
      </c>
      <c r="E199" s="63">
        <v>0</v>
      </c>
      <c r="F199" s="63">
        <v>0</v>
      </c>
      <c r="G199" s="63">
        <v>21145.175361622481</v>
      </c>
      <c r="H199" s="63">
        <v>-21485.184090495542</v>
      </c>
      <c r="I199" s="63">
        <v>-340.00872887306105</v>
      </c>
    </row>
    <row r="200" spans="1:9">
      <c r="A200" s="59" t="s">
        <v>397</v>
      </c>
      <c r="B200" s="59"/>
      <c r="C200" s="63">
        <v>0</v>
      </c>
      <c r="D200" s="63">
        <v>21145.175361622481</v>
      </c>
      <c r="E200" s="63">
        <v>0</v>
      </c>
      <c r="F200" s="63">
        <v>0</v>
      </c>
      <c r="G200" s="63">
        <v>21145.175361622481</v>
      </c>
      <c r="H200" s="63">
        <v>-21485.184090495542</v>
      </c>
      <c r="I200" s="63">
        <v>-340.00872887306105</v>
      </c>
    </row>
    <row r="201" spans="1:9">
      <c r="A201" s="59">
        <v>654</v>
      </c>
      <c r="B201" t="s">
        <v>151</v>
      </c>
      <c r="C201" s="63">
        <v>0</v>
      </c>
      <c r="D201" s="63">
        <v>308863.22825829271</v>
      </c>
      <c r="E201" s="63">
        <v>0</v>
      </c>
      <c r="F201" s="63">
        <v>0</v>
      </c>
      <c r="G201" s="63">
        <v>308863.22825829271</v>
      </c>
      <c r="H201" s="63">
        <v>-9956.5263410040643</v>
      </c>
      <c r="I201" s="63">
        <v>298906.70191728865</v>
      </c>
    </row>
    <row r="202" spans="1:9">
      <c r="B202" t="s">
        <v>152</v>
      </c>
      <c r="C202" s="63">
        <v>0</v>
      </c>
      <c r="D202" s="63">
        <v>0</v>
      </c>
      <c r="E202" s="63">
        <v>0</v>
      </c>
      <c r="F202" s="63">
        <v>0</v>
      </c>
      <c r="G202" s="63">
        <v>0</v>
      </c>
      <c r="H202" s="63">
        <v>0</v>
      </c>
      <c r="I202" s="63">
        <v>0</v>
      </c>
    </row>
    <row r="203" spans="1:9">
      <c r="A203" s="59" t="s">
        <v>398</v>
      </c>
      <c r="B203" s="59"/>
      <c r="C203" s="63">
        <v>0</v>
      </c>
      <c r="D203" s="63">
        <v>308863.22825829271</v>
      </c>
      <c r="E203" s="63">
        <v>0</v>
      </c>
      <c r="F203" s="63">
        <v>0</v>
      </c>
      <c r="G203" s="63">
        <v>308863.22825829271</v>
      </c>
      <c r="H203" s="63">
        <v>-9956.5263410040643</v>
      </c>
      <c r="I203" s="63">
        <v>298906.70191728865</v>
      </c>
    </row>
    <row r="204" spans="1:9">
      <c r="A204" s="59">
        <v>655</v>
      </c>
      <c r="B204" t="s">
        <v>221</v>
      </c>
      <c r="C204" s="63">
        <v>0</v>
      </c>
      <c r="D204" s="63">
        <v>0</v>
      </c>
      <c r="E204" s="63">
        <v>0</v>
      </c>
      <c r="F204" s="63">
        <v>0</v>
      </c>
      <c r="G204" s="63">
        <v>0</v>
      </c>
      <c r="H204" s="63">
        <v>0</v>
      </c>
      <c r="I204" s="63">
        <v>0</v>
      </c>
    </row>
    <row r="205" spans="1:9">
      <c r="A205" s="59" t="s">
        <v>399</v>
      </c>
      <c r="B205" s="59"/>
      <c r="C205" s="63">
        <v>0</v>
      </c>
      <c r="D205" s="63">
        <v>0</v>
      </c>
      <c r="E205" s="63">
        <v>0</v>
      </c>
      <c r="F205" s="63">
        <v>0</v>
      </c>
      <c r="G205" s="63">
        <v>0</v>
      </c>
      <c r="H205" s="63">
        <v>0</v>
      </c>
      <c r="I205" s="63">
        <v>0</v>
      </c>
    </row>
    <row r="206" spans="1:9">
      <c r="A206" s="59">
        <v>656</v>
      </c>
      <c r="B206" t="s">
        <v>169</v>
      </c>
      <c r="C206" s="63">
        <v>0</v>
      </c>
      <c r="D206" s="63">
        <v>2506.5477118222525</v>
      </c>
      <c r="E206" s="63">
        <v>0</v>
      </c>
      <c r="F206" s="63">
        <v>0</v>
      </c>
      <c r="G206" s="63">
        <v>2506.5477118222525</v>
      </c>
      <c r="H206" s="63">
        <v>-7824.6737917175778</v>
      </c>
      <c r="I206" s="63">
        <v>-5318.1260798953253</v>
      </c>
    </row>
    <row r="207" spans="1:9">
      <c r="B207" t="s">
        <v>225</v>
      </c>
      <c r="C207" s="63">
        <v>0</v>
      </c>
      <c r="D207" s="63">
        <v>17370.069966377992</v>
      </c>
      <c r="E207" s="63">
        <v>0</v>
      </c>
      <c r="F207" s="63">
        <v>0</v>
      </c>
      <c r="G207" s="63">
        <v>17370.069966377992</v>
      </c>
      <c r="H207" s="63">
        <v>1095.8307055669065</v>
      </c>
      <c r="I207" s="63">
        <v>18465.900671944899</v>
      </c>
    </row>
    <row r="208" spans="1:9">
      <c r="A208" s="59" t="s">
        <v>400</v>
      </c>
      <c r="B208" s="59"/>
      <c r="C208" s="63">
        <v>0</v>
      </c>
      <c r="D208" s="63">
        <v>19876.617678200244</v>
      </c>
      <c r="E208" s="63">
        <v>0</v>
      </c>
      <c r="F208" s="63">
        <v>0</v>
      </c>
      <c r="G208" s="63">
        <v>19876.617678200244</v>
      </c>
      <c r="H208" s="63">
        <v>-6728.8430861506713</v>
      </c>
      <c r="I208" s="63">
        <v>13147.774592049573</v>
      </c>
    </row>
    <row r="209" spans="1:9">
      <c r="A209" s="59">
        <v>657</v>
      </c>
      <c r="B209" t="s">
        <v>224</v>
      </c>
      <c r="C209" s="63">
        <v>0</v>
      </c>
      <c r="D209" s="63">
        <v>0</v>
      </c>
      <c r="E209" s="63">
        <v>0</v>
      </c>
      <c r="F209" s="63">
        <v>0</v>
      </c>
      <c r="G209" s="63">
        <v>0</v>
      </c>
      <c r="H209" s="63">
        <v>0</v>
      </c>
      <c r="I209" s="63">
        <v>0</v>
      </c>
    </row>
    <row r="210" spans="1:9">
      <c r="A210" s="59" t="s">
        <v>401</v>
      </c>
      <c r="B210" s="59"/>
      <c r="C210" s="63">
        <v>0</v>
      </c>
      <c r="D210" s="63">
        <v>0</v>
      </c>
      <c r="E210" s="63">
        <v>0</v>
      </c>
      <c r="F210" s="63">
        <v>0</v>
      </c>
      <c r="G210" s="63">
        <v>0</v>
      </c>
      <c r="H210" s="63">
        <v>0</v>
      </c>
      <c r="I210" s="63">
        <v>0</v>
      </c>
    </row>
    <row r="211" spans="1:9">
      <c r="A211" s="59">
        <v>658</v>
      </c>
      <c r="B211" t="s">
        <v>216</v>
      </c>
      <c r="C211" s="63">
        <v>0</v>
      </c>
      <c r="D211" s="63">
        <v>5792.5706267111809</v>
      </c>
      <c r="E211" s="63">
        <v>0</v>
      </c>
      <c r="F211" s="63">
        <v>0</v>
      </c>
      <c r="G211" s="63">
        <v>5792.5706267111809</v>
      </c>
      <c r="H211" s="63">
        <v>3973.4428837746218</v>
      </c>
      <c r="I211" s="63">
        <v>9766.0135104858018</v>
      </c>
    </row>
    <row r="212" spans="1:9">
      <c r="B212" t="s">
        <v>217</v>
      </c>
      <c r="C212" s="63">
        <v>0</v>
      </c>
      <c r="D212" s="63">
        <v>0</v>
      </c>
      <c r="E212" s="63">
        <v>0</v>
      </c>
      <c r="F212" s="63">
        <v>0</v>
      </c>
      <c r="G212" s="63">
        <v>0</v>
      </c>
      <c r="H212" s="63">
        <v>0</v>
      </c>
      <c r="I212" s="63">
        <v>0</v>
      </c>
    </row>
    <row r="213" spans="1:9">
      <c r="B213" t="s">
        <v>219</v>
      </c>
      <c r="C213" s="63">
        <v>0</v>
      </c>
      <c r="D213" s="63">
        <v>0</v>
      </c>
      <c r="E213" s="63">
        <v>0</v>
      </c>
      <c r="F213" s="63">
        <v>0</v>
      </c>
      <c r="G213" s="63">
        <v>0</v>
      </c>
      <c r="H213" s="63">
        <v>0</v>
      </c>
      <c r="I213" s="63">
        <v>0</v>
      </c>
    </row>
    <row r="214" spans="1:9">
      <c r="A214" s="59" t="s">
        <v>402</v>
      </c>
      <c r="B214" s="59"/>
      <c r="C214" s="63">
        <v>0</v>
      </c>
      <c r="D214" s="63">
        <v>5792.5706267111809</v>
      </c>
      <c r="E214" s="63">
        <v>0</v>
      </c>
      <c r="F214" s="63">
        <v>0</v>
      </c>
      <c r="G214" s="63">
        <v>5792.5706267111809</v>
      </c>
      <c r="H214" s="63">
        <v>3973.4428837746218</v>
      </c>
      <c r="I214" s="63">
        <v>9766.0135104858018</v>
      </c>
    </row>
    <row r="215" spans="1:9">
      <c r="A215" s="59">
        <v>659</v>
      </c>
      <c r="B215" t="s">
        <v>226</v>
      </c>
      <c r="C215" s="63">
        <v>0</v>
      </c>
      <c r="D215" s="63">
        <v>0</v>
      </c>
      <c r="E215" s="63">
        <v>0</v>
      </c>
      <c r="F215" s="63">
        <v>0</v>
      </c>
      <c r="G215" s="63">
        <v>0</v>
      </c>
      <c r="H215" s="63">
        <v>0</v>
      </c>
      <c r="I215" s="63">
        <v>0</v>
      </c>
    </row>
    <row r="216" spans="1:9">
      <c r="A216" s="59" t="s">
        <v>403</v>
      </c>
      <c r="B216" s="59"/>
      <c r="C216" s="63">
        <v>0</v>
      </c>
      <c r="D216" s="63">
        <v>0</v>
      </c>
      <c r="E216" s="63">
        <v>0</v>
      </c>
      <c r="F216" s="63">
        <v>0</v>
      </c>
      <c r="G216" s="63">
        <v>0</v>
      </c>
      <c r="H216" s="63">
        <v>0</v>
      </c>
      <c r="I216" s="63">
        <v>0</v>
      </c>
    </row>
    <row r="217" spans="1:9">
      <c r="A217" s="59">
        <v>660</v>
      </c>
      <c r="B217" t="s">
        <v>164</v>
      </c>
      <c r="C217" s="63">
        <v>0</v>
      </c>
      <c r="D217" s="63">
        <v>54463.919335845116</v>
      </c>
      <c r="E217" s="63">
        <v>0</v>
      </c>
      <c r="F217" s="63">
        <v>0</v>
      </c>
      <c r="G217" s="63">
        <v>54463.919335845116</v>
      </c>
      <c r="H217" s="63">
        <v>3878.8594098439717</v>
      </c>
      <c r="I217" s="63">
        <v>58342.778745689087</v>
      </c>
    </row>
    <row r="218" spans="1:9">
      <c r="A218" s="59" t="s">
        <v>404</v>
      </c>
      <c r="B218" s="59"/>
      <c r="C218" s="63">
        <v>0</v>
      </c>
      <c r="D218" s="63">
        <v>54463.919335845116</v>
      </c>
      <c r="E218" s="63">
        <v>0</v>
      </c>
      <c r="F218" s="63">
        <v>0</v>
      </c>
      <c r="G218" s="63">
        <v>54463.919335845116</v>
      </c>
      <c r="H218" s="63">
        <v>3878.8594098439717</v>
      </c>
      <c r="I218" s="63">
        <v>58342.778745689087</v>
      </c>
    </row>
    <row r="219" spans="1:9">
      <c r="A219" s="59">
        <v>690</v>
      </c>
      <c r="B219" t="s">
        <v>207</v>
      </c>
      <c r="C219" s="63">
        <v>0</v>
      </c>
      <c r="D219" s="63">
        <v>523225.0226326331</v>
      </c>
      <c r="E219" s="63">
        <v>0</v>
      </c>
      <c r="F219" s="63">
        <v>0</v>
      </c>
      <c r="G219" s="63">
        <v>523225.0226326331</v>
      </c>
      <c r="H219" s="63">
        <v>31272.850498290383</v>
      </c>
      <c r="I219" s="63">
        <v>554497.87313092349</v>
      </c>
    </row>
    <row r="220" spans="1:9">
      <c r="A220" s="59" t="s">
        <v>405</v>
      </c>
      <c r="B220" s="59"/>
      <c r="C220" s="63">
        <v>0</v>
      </c>
      <c r="D220" s="63">
        <v>523225.0226326331</v>
      </c>
      <c r="E220" s="63">
        <v>0</v>
      </c>
      <c r="F220" s="63">
        <v>0</v>
      </c>
      <c r="G220" s="63">
        <v>523225.0226326331</v>
      </c>
      <c r="H220" s="63">
        <v>31272.850498290383</v>
      </c>
      <c r="I220" s="63">
        <v>554497.87313092349</v>
      </c>
    </row>
    <row r="221" spans="1:9">
      <c r="A221" s="59">
        <v>700</v>
      </c>
      <c r="B221" t="s">
        <v>189</v>
      </c>
      <c r="C221" s="63">
        <v>0</v>
      </c>
      <c r="D221" s="63">
        <v>118617.78531373478</v>
      </c>
      <c r="E221" s="63">
        <v>0</v>
      </c>
      <c r="F221" s="63">
        <v>0</v>
      </c>
      <c r="G221" s="63">
        <v>118617.78531373478</v>
      </c>
      <c r="H221" s="63">
        <v>84356.114039511449</v>
      </c>
      <c r="I221" s="63">
        <v>202973.89935324623</v>
      </c>
    </row>
    <row r="222" spans="1:9">
      <c r="B222" t="s">
        <v>191</v>
      </c>
      <c r="C222" s="63">
        <v>0</v>
      </c>
      <c r="D222" s="63">
        <v>0</v>
      </c>
      <c r="E222" s="63">
        <v>0</v>
      </c>
      <c r="F222" s="63">
        <v>0</v>
      </c>
      <c r="G222" s="63">
        <v>0</v>
      </c>
      <c r="H222" s="63">
        <v>0</v>
      </c>
      <c r="I222" s="63">
        <v>0</v>
      </c>
    </row>
    <row r="223" spans="1:9">
      <c r="A223" s="59" t="s">
        <v>406</v>
      </c>
      <c r="B223" s="59"/>
      <c r="C223" s="63">
        <v>0</v>
      </c>
      <c r="D223" s="63">
        <v>118617.78531373478</v>
      </c>
      <c r="E223" s="63">
        <v>0</v>
      </c>
      <c r="F223" s="63">
        <v>0</v>
      </c>
      <c r="G223" s="63">
        <v>118617.78531373478</v>
      </c>
      <c r="H223" s="63">
        <v>84356.114039511449</v>
      </c>
      <c r="I223" s="63">
        <v>202973.89935324623</v>
      </c>
    </row>
    <row r="224" spans="1:9">
      <c r="A224" s="59">
        <v>701</v>
      </c>
      <c r="B224" t="s">
        <v>190</v>
      </c>
      <c r="C224" s="63">
        <v>0</v>
      </c>
      <c r="D224" s="63">
        <v>2430.1285742666964</v>
      </c>
      <c r="E224" s="63">
        <v>0</v>
      </c>
      <c r="F224" s="63">
        <v>0</v>
      </c>
      <c r="G224" s="63">
        <v>2430.1285742666964</v>
      </c>
      <c r="H224" s="63">
        <v>-502.65324928716427</v>
      </c>
      <c r="I224" s="63">
        <v>1927.4753249795322</v>
      </c>
    </row>
    <row r="225" spans="1:9">
      <c r="A225" s="59" t="s">
        <v>407</v>
      </c>
      <c r="B225" s="59"/>
      <c r="C225" s="63">
        <v>0</v>
      </c>
      <c r="D225" s="63">
        <v>2430.1285742666964</v>
      </c>
      <c r="E225" s="63">
        <v>0</v>
      </c>
      <c r="F225" s="63">
        <v>0</v>
      </c>
      <c r="G225" s="63">
        <v>2430.1285742666964</v>
      </c>
      <c r="H225" s="63">
        <v>-502.65324928716427</v>
      </c>
      <c r="I225" s="63">
        <v>1927.4753249795322</v>
      </c>
    </row>
    <row r="226" spans="1:9">
      <c r="A226" s="59">
        <v>702</v>
      </c>
      <c r="B226" t="s">
        <v>204</v>
      </c>
      <c r="C226" s="63">
        <v>0</v>
      </c>
      <c r="D226" s="63">
        <v>274711.51568471448</v>
      </c>
      <c r="E226" s="63">
        <v>0</v>
      </c>
      <c r="F226" s="63">
        <v>0</v>
      </c>
      <c r="G226" s="63">
        <v>274711.51568471448</v>
      </c>
      <c r="H226" s="63">
        <v>-52759.845928852097</v>
      </c>
      <c r="I226" s="63">
        <v>221951.66975586239</v>
      </c>
    </row>
    <row r="227" spans="1:9">
      <c r="B227" t="s">
        <v>205</v>
      </c>
      <c r="C227" s="63">
        <v>0</v>
      </c>
      <c r="D227" s="63">
        <v>0</v>
      </c>
      <c r="E227" s="63">
        <v>0</v>
      </c>
      <c r="F227" s="63">
        <v>0</v>
      </c>
      <c r="G227" s="63">
        <v>0</v>
      </c>
      <c r="H227" s="63">
        <v>0</v>
      </c>
      <c r="I227" s="63">
        <v>0</v>
      </c>
    </row>
    <row r="228" spans="1:9">
      <c r="A228" s="59" t="s">
        <v>408</v>
      </c>
      <c r="B228" s="59"/>
      <c r="C228" s="63">
        <v>0</v>
      </c>
      <c r="D228" s="63">
        <v>274711.51568471448</v>
      </c>
      <c r="E228" s="63">
        <v>0</v>
      </c>
      <c r="F228" s="63">
        <v>0</v>
      </c>
      <c r="G228" s="63">
        <v>274711.51568471448</v>
      </c>
      <c r="H228" s="63">
        <v>-52759.845928852097</v>
      </c>
      <c r="I228" s="63">
        <v>221951.66975586239</v>
      </c>
    </row>
    <row r="229" spans="1:9">
      <c r="A229" s="59">
        <v>704</v>
      </c>
      <c r="B229" t="s">
        <v>192</v>
      </c>
      <c r="C229" s="63">
        <v>0</v>
      </c>
      <c r="D229" s="63">
        <v>19456.312421644685</v>
      </c>
      <c r="E229" s="63">
        <v>0</v>
      </c>
      <c r="F229" s="63">
        <v>0</v>
      </c>
      <c r="G229" s="63">
        <v>19456.312421644685</v>
      </c>
      <c r="H229" s="63">
        <v>-43129.230102783389</v>
      </c>
      <c r="I229" s="63">
        <v>-23672.917681138704</v>
      </c>
    </row>
    <row r="230" spans="1:9">
      <c r="A230" s="59" t="s">
        <v>409</v>
      </c>
      <c r="B230" s="59"/>
      <c r="C230" s="63">
        <v>0</v>
      </c>
      <c r="D230" s="63">
        <v>19456.312421644685</v>
      </c>
      <c r="E230" s="63">
        <v>0</v>
      </c>
      <c r="F230" s="63">
        <v>0</v>
      </c>
      <c r="G230" s="63">
        <v>19456.312421644685</v>
      </c>
      <c r="H230" s="63">
        <v>-43129.230102783389</v>
      </c>
      <c r="I230" s="63">
        <v>-23672.917681138704</v>
      </c>
    </row>
    <row r="231" spans="1:9">
      <c r="A231" s="59">
        <v>705</v>
      </c>
      <c r="B231" t="s">
        <v>194</v>
      </c>
      <c r="C231" s="63">
        <v>0</v>
      </c>
      <c r="D231" s="63">
        <v>422804.1623536275</v>
      </c>
      <c r="E231" s="63">
        <v>0</v>
      </c>
      <c r="F231" s="63">
        <v>0</v>
      </c>
      <c r="G231" s="63">
        <v>422804.1623536275</v>
      </c>
      <c r="H231" s="63">
        <v>75238.844895248709</v>
      </c>
      <c r="I231" s="63">
        <v>498043.00724887621</v>
      </c>
    </row>
    <row r="232" spans="1:9">
      <c r="A232" s="59" t="s">
        <v>410</v>
      </c>
      <c r="B232" s="59"/>
      <c r="C232" s="63">
        <v>0</v>
      </c>
      <c r="D232" s="63">
        <v>422804.1623536275</v>
      </c>
      <c r="E232" s="63">
        <v>0</v>
      </c>
      <c r="F232" s="63">
        <v>0</v>
      </c>
      <c r="G232" s="63">
        <v>422804.1623536275</v>
      </c>
      <c r="H232" s="63">
        <v>75238.844895248709</v>
      </c>
      <c r="I232" s="63">
        <v>498043.00724887621</v>
      </c>
    </row>
    <row r="233" spans="1:9">
      <c r="A233" s="59">
        <v>706</v>
      </c>
      <c r="B233" t="s">
        <v>196</v>
      </c>
      <c r="C233" s="63">
        <v>0</v>
      </c>
      <c r="D233" s="63">
        <v>24775.084395511418</v>
      </c>
      <c r="E233" s="63">
        <v>0</v>
      </c>
      <c r="F233" s="63">
        <v>0</v>
      </c>
      <c r="G233" s="63">
        <v>24775.084395511418</v>
      </c>
      <c r="H233" s="63">
        <v>-114123.6598559402</v>
      </c>
      <c r="I233" s="63">
        <v>-89348.575460428779</v>
      </c>
    </row>
    <row r="234" spans="1:9">
      <c r="B234" t="s">
        <v>197</v>
      </c>
      <c r="C234" s="63">
        <v>0</v>
      </c>
      <c r="D234" s="63">
        <v>0</v>
      </c>
      <c r="E234" s="63">
        <v>0</v>
      </c>
      <c r="F234" s="63">
        <v>0</v>
      </c>
      <c r="G234" s="63">
        <v>0</v>
      </c>
      <c r="H234" s="63">
        <v>0</v>
      </c>
      <c r="I234" s="63">
        <v>0</v>
      </c>
    </row>
    <row r="235" spans="1:9">
      <c r="B235" t="s">
        <v>201</v>
      </c>
      <c r="C235" s="63">
        <v>0</v>
      </c>
      <c r="D235" s="63">
        <v>0</v>
      </c>
      <c r="E235" s="63">
        <v>0</v>
      </c>
      <c r="F235" s="63">
        <v>0</v>
      </c>
      <c r="G235" s="63">
        <v>0</v>
      </c>
      <c r="H235" s="63">
        <v>0</v>
      </c>
      <c r="I235" s="63">
        <v>0</v>
      </c>
    </row>
    <row r="236" spans="1:9">
      <c r="B236" t="s">
        <v>202</v>
      </c>
      <c r="C236" s="63">
        <v>0</v>
      </c>
      <c r="D236" s="63">
        <v>0</v>
      </c>
      <c r="E236" s="63">
        <v>0</v>
      </c>
      <c r="F236" s="63">
        <v>0</v>
      </c>
      <c r="G236" s="63">
        <v>0</v>
      </c>
      <c r="H236" s="63">
        <v>0</v>
      </c>
      <c r="I236" s="63">
        <v>0</v>
      </c>
    </row>
    <row r="237" spans="1:9">
      <c r="A237" s="59" t="s">
        <v>411</v>
      </c>
      <c r="B237" s="59"/>
      <c r="C237" s="63">
        <v>0</v>
      </c>
      <c r="D237" s="63">
        <v>24775.084395511418</v>
      </c>
      <c r="E237" s="63">
        <v>0</v>
      </c>
      <c r="F237" s="63">
        <v>0</v>
      </c>
      <c r="G237" s="63">
        <v>24775.084395511418</v>
      </c>
      <c r="H237" s="63">
        <v>-114123.6598559402</v>
      </c>
      <c r="I237" s="63">
        <v>-89348.575460428779</v>
      </c>
    </row>
    <row r="238" spans="1:9">
      <c r="A238" s="59">
        <v>707</v>
      </c>
      <c r="B238" t="s">
        <v>193</v>
      </c>
      <c r="C238" s="63">
        <v>0</v>
      </c>
      <c r="D238" s="63">
        <v>0</v>
      </c>
      <c r="E238" s="63">
        <v>0</v>
      </c>
      <c r="F238" s="63">
        <v>0</v>
      </c>
      <c r="G238" s="63">
        <v>0</v>
      </c>
      <c r="H238" s="63">
        <v>-314</v>
      </c>
      <c r="I238" s="63">
        <v>-314</v>
      </c>
    </row>
    <row r="239" spans="1:9">
      <c r="B239" t="s">
        <v>195</v>
      </c>
      <c r="C239" s="63">
        <v>0</v>
      </c>
      <c r="D239" s="63">
        <v>32715.032787533735</v>
      </c>
      <c r="E239" s="63">
        <v>0</v>
      </c>
      <c r="F239" s="63">
        <v>0</v>
      </c>
      <c r="G239" s="63">
        <v>32715.032787533735</v>
      </c>
      <c r="H239" s="63">
        <v>10088.705785539783</v>
      </c>
      <c r="I239" s="63">
        <v>42803.738573073519</v>
      </c>
    </row>
    <row r="240" spans="1:9">
      <c r="A240" s="59" t="s">
        <v>412</v>
      </c>
      <c r="B240" s="59"/>
      <c r="C240" s="63">
        <v>0</v>
      </c>
      <c r="D240" s="63">
        <v>32715.032787533735</v>
      </c>
      <c r="E240" s="63">
        <v>0</v>
      </c>
      <c r="F240" s="63">
        <v>0</v>
      </c>
      <c r="G240" s="63">
        <v>32715.032787533735</v>
      </c>
      <c r="H240" s="63">
        <v>9774.7057855397834</v>
      </c>
      <c r="I240" s="63">
        <v>42489.738573073519</v>
      </c>
    </row>
    <row r="241" spans="1:9">
      <c r="A241" s="59">
        <v>708</v>
      </c>
      <c r="B241" t="s">
        <v>186</v>
      </c>
      <c r="C241" s="63">
        <v>0</v>
      </c>
      <c r="D241" s="63">
        <v>0</v>
      </c>
      <c r="E241" s="63">
        <v>0</v>
      </c>
      <c r="F241" s="63">
        <v>0</v>
      </c>
      <c r="G241" s="63">
        <v>0</v>
      </c>
      <c r="H241" s="63">
        <v>0</v>
      </c>
      <c r="I241" s="63">
        <v>0</v>
      </c>
    </row>
    <row r="242" spans="1:9">
      <c r="A242" s="59" t="s">
        <v>413</v>
      </c>
      <c r="B242" s="59"/>
      <c r="C242" s="63">
        <v>0</v>
      </c>
      <c r="D242" s="63">
        <v>0</v>
      </c>
      <c r="E242" s="63">
        <v>0</v>
      </c>
      <c r="F242" s="63">
        <v>0</v>
      </c>
      <c r="G242" s="63">
        <v>0</v>
      </c>
      <c r="H242" s="63">
        <v>0</v>
      </c>
      <c r="I242" s="63">
        <v>0</v>
      </c>
    </row>
    <row r="243" spans="1:9">
      <c r="A243" s="59">
        <v>709</v>
      </c>
      <c r="B243" t="s">
        <v>115</v>
      </c>
      <c r="C243" s="63">
        <v>0</v>
      </c>
      <c r="D243" s="63">
        <v>116921.28046000144</v>
      </c>
      <c r="E243" s="63">
        <v>0</v>
      </c>
      <c r="F243" s="63">
        <v>0</v>
      </c>
      <c r="G243" s="63">
        <v>116921.28046000144</v>
      </c>
      <c r="H243" s="63">
        <v>26794.570081466649</v>
      </c>
      <c r="I243" s="63">
        <v>143715.85054146807</v>
      </c>
    </row>
    <row r="244" spans="1:9">
      <c r="B244" t="s">
        <v>116</v>
      </c>
      <c r="C244" s="63">
        <v>0</v>
      </c>
      <c r="D244" s="63">
        <v>1108.077494555569</v>
      </c>
      <c r="E244" s="63">
        <v>0</v>
      </c>
      <c r="F244" s="63">
        <v>0</v>
      </c>
      <c r="G244" s="63">
        <v>1108.077494555569</v>
      </c>
      <c r="H244" s="63">
        <v>1087.2021347589975</v>
      </c>
      <c r="I244" s="63">
        <v>2195.2796293145666</v>
      </c>
    </row>
    <row r="245" spans="1:9">
      <c r="B245" t="s">
        <v>117</v>
      </c>
      <c r="C245" s="63">
        <v>0</v>
      </c>
      <c r="D245" s="63">
        <v>134856.85204429057</v>
      </c>
      <c r="E245" s="63">
        <v>0</v>
      </c>
      <c r="F245" s="63">
        <v>0</v>
      </c>
      <c r="G245" s="63">
        <v>134856.85204429057</v>
      </c>
      <c r="H245" s="63">
        <v>-46018.751226951485</v>
      </c>
      <c r="I245" s="63">
        <v>88838.100817339087</v>
      </c>
    </row>
    <row r="246" spans="1:9">
      <c r="B246" t="s">
        <v>118</v>
      </c>
      <c r="C246" s="63">
        <v>0</v>
      </c>
      <c r="D246" s="63">
        <v>51307.808954800632</v>
      </c>
      <c r="E246" s="63">
        <v>0</v>
      </c>
      <c r="F246" s="63">
        <v>0</v>
      </c>
      <c r="G246" s="63">
        <v>51307.808954800632</v>
      </c>
      <c r="H246" s="63">
        <v>-27149.792187779931</v>
      </c>
      <c r="I246" s="63">
        <v>24158.016767020701</v>
      </c>
    </row>
    <row r="247" spans="1:9">
      <c r="B247" t="s">
        <v>119</v>
      </c>
      <c r="C247" s="63">
        <v>0</v>
      </c>
      <c r="D247" s="63">
        <v>253940.79409711424</v>
      </c>
      <c r="E247" s="63">
        <v>0</v>
      </c>
      <c r="F247" s="63">
        <v>0</v>
      </c>
      <c r="G247" s="63">
        <v>253940.79409711424</v>
      </c>
      <c r="H247" s="63">
        <v>-81525.262496265583</v>
      </c>
      <c r="I247" s="63">
        <v>172415.53160084866</v>
      </c>
    </row>
    <row r="248" spans="1:9">
      <c r="B248" t="s">
        <v>120</v>
      </c>
      <c r="C248" s="63">
        <v>0</v>
      </c>
      <c r="D248" s="63">
        <v>28175.736016733681</v>
      </c>
      <c r="E248" s="63">
        <v>0</v>
      </c>
      <c r="F248" s="63">
        <v>0</v>
      </c>
      <c r="G248" s="63">
        <v>28175.736016733681</v>
      </c>
      <c r="H248" s="63">
        <v>-4978.0739940936292</v>
      </c>
      <c r="I248" s="63">
        <v>23197.662022640052</v>
      </c>
    </row>
    <row r="249" spans="1:9">
      <c r="B249" t="s">
        <v>122</v>
      </c>
      <c r="C249" s="63">
        <v>0</v>
      </c>
      <c r="D249" s="63">
        <v>4401.7423232000538</v>
      </c>
      <c r="E249" s="63">
        <v>0</v>
      </c>
      <c r="F249" s="63">
        <v>0</v>
      </c>
      <c r="G249" s="63">
        <v>4401.7423232000538</v>
      </c>
      <c r="H249" s="63">
        <v>-8310.1832439918435</v>
      </c>
      <c r="I249" s="63">
        <v>-3908.4409207917897</v>
      </c>
    </row>
    <row r="250" spans="1:9">
      <c r="B250" t="s">
        <v>124</v>
      </c>
      <c r="C250" s="63">
        <v>0</v>
      </c>
      <c r="D250" s="63">
        <v>52056.716502845084</v>
      </c>
      <c r="E250" s="63">
        <v>0</v>
      </c>
      <c r="F250" s="63">
        <v>0</v>
      </c>
      <c r="G250" s="63">
        <v>52056.716502845084</v>
      </c>
      <c r="H250" s="63">
        <v>27779.006496402006</v>
      </c>
      <c r="I250" s="63">
        <v>79835.722999247082</v>
      </c>
    </row>
    <row r="251" spans="1:9">
      <c r="B251" t="s">
        <v>188</v>
      </c>
      <c r="C251" s="63">
        <v>0</v>
      </c>
      <c r="D251" s="63">
        <v>14917.015650844629</v>
      </c>
      <c r="E251" s="63">
        <v>0</v>
      </c>
      <c r="F251" s="63">
        <v>0</v>
      </c>
      <c r="G251" s="63">
        <v>14917.015650844629</v>
      </c>
      <c r="H251" s="63">
        <v>14635.990117583195</v>
      </c>
      <c r="I251" s="63">
        <v>29553.005768427822</v>
      </c>
    </row>
    <row r="252" spans="1:9">
      <c r="A252" s="59" t="s">
        <v>414</v>
      </c>
      <c r="B252" s="59"/>
      <c r="C252" s="63">
        <v>0</v>
      </c>
      <c r="D252" s="63">
        <v>657686.02354438603</v>
      </c>
      <c r="E252" s="63">
        <v>0</v>
      </c>
      <c r="F252" s="63">
        <v>0</v>
      </c>
      <c r="G252" s="63">
        <v>657686.02354438603</v>
      </c>
      <c r="H252" s="63">
        <v>-97685.294318871631</v>
      </c>
      <c r="I252" s="63">
        <v>560000.72922551434</v>
      </c>
    </row>
    <row r="253" spans="1:9">
      <c r="A253" s="59">
        <v>740</v>
      </c>
      <c r="B253" t="s">
        <v>214</v>
      </c>
      <c r="C253" s="63">
        <v>0</v>
      </c>
      <c r="D253" s="63">
        <v>53309.990358756208</v>
      </c>
      <c r="E253" s="63">
        <v>0</v>
      </c>
      <c r="F253" s="63">
        <v>0</v>
      </c>
      <c r="G253" s="63">
        <v>53309.990358756208</v>
      </c>
      <c r="H253" s="63">
        <v>-3387.3303994567759</v>
      </c>
      <c r="I253" s="63">
        <v>49922.659959299432</v>
      </c>
    </row>
    <row r="254" spans="1:9">
      <c r="A254" s="59" t="s">
        <v>415</v>
      </c>
      <c r="B254" s="59"/>
      <c r="C254" s="63">
        <v>0</v>
      </c>
      <c r="D254" s="63">
        <v>53309.990358756208</v>
      </c>
      <c r="E254" s="63">
        <v>0</v>
      </c>
      <c r="F254" s="63">
        <v>0</v>
      </c>
      <c r="G254" s="63">
        <v>53309.990358756208</v>
      </c>
      <c r="H254" s="63">
        <v>-3387.3303994567759</v>
      </c>
      <c r="I254" s="63">
        <v>49922.659959299432</v>
      </c>
    </row>
    <row r="255" spans="1:9">
      <c r="A255" s="59">
        <v>741</v>
      </c>
      <c r="B255" t="s">
        <v>166</v>
      </c>
      <c r="C255" s="63">
        <v>0</v>
      </c>
      <c r="D255" s="63">
        <v>525114.10371300648</v>
      </c>
      <c r="E255" s="63">
        <v>0</v>
      </c>
      <c r="F255" s="63">
        <v>0</v>
      </c>
      <c r="G255" s="63">
        <v>525114.10371300648</v>
      </c>
      <c r="H255" s="63">
        <v>-21405.657310589508</v>
      </c>
      <c r="I255" s="63">
        <v>503708.44640241697</v>
      </c>
    </row>
    <row r="256" spans="1:9">
      <c r="B256" t="s">
        <v>170</v>
      </c>
      <c r="C256" s="63">
        <v>0</v>
      </c>
      <c r="D256" s="63">
        <v>0</v>
      </c>
      <c r="E256" s="63">
        <v>0</v>
      </c>
      <c r="F256" s="63">
        <v>0</v>
      </c>
      <c r="G256" s="63">
        <v>0</v>
      </c>
      <c r="H256" s="63">
        <v>0</v>
      </c>
      <c r="I256" s="63">
        <v>0</v>
      </c>
    </row>
    <row r="257" spans="1:9">
      <c r="B257" t="s">
        <v>171</v>
      </c>
      <c r="C257" s="63">
        <v>0</v>
      </c>
      <c r="D257" s="63">
        <v>0</v>
      </c>
      <c r="E257" s="63">
        <v>0</v>
      </c>
      <c r="F257" s="63">
        <v>0</v>
      </c>
      <c r="G257" s="63">
        <v>0</v>
      </c>
      <c r="H257" s="63">
        <v>0</v>
      </c>
      <c r="I257" s="63">
        <v>0</v>
      </c>
    </row>
    <row r="258" spans="1:9">
      <c r="B258" t="s">
        <v>174</v>
      </c>
      <c r="C258" s="63">
        <v>0</v>
      </c>
      <c r="D258" s="63">
        <v>0</v>
      </c>
      <c r="E258" s="63">
        <v>0</v>
      </c>
      <c r="F258" s="63">
        <v>0</v>
      </c>
      <c r="G258" s="63">
        <v>0</v>
      </c>
      <c r="H258" s="63">
        <v>0</v>
      </c>
      <c r="I258" s="63">
        <v>0</v>
      </c>
    </row>
    <row r="259" spans="1:9">
      <c r="B259" t="s">
        <v>175</v>
      </c>
      <c r="C259" s="63">
        <v>0</v>
      </c>
      <c r="D259" s="63">
        <v>0</v>
      </c>
      <c r="E259" s="63">
        <v>0</v>
      </c>
      <c r="F259" s="63">
        <v>0</v>
      </c>
      <c r="G259" s="63">
        <v>0</v>
      </c>
      <c r="H259" s="63">
        <v>0</v>
      </c>
      <c r="I259" s="63">
        <v>0</v>
      </c>
    </row>
    <row r="260" spans="1:9">
      <c r="B260" t="s">
        <v>176</v>
      </c>
      <c r="C260" s="63">
        <v>0</v>
      </c>
      <c r="D260" s="63">
        <v>0</v>
      </c>
      <c r="E260" s="63">
        <v>0</v>
      </c>
      <c r="F260" s="63">
        <v>0</v>
      </c>
      <c r="G260" s="63">
        <v>0</v>
      </c>
      <c r="H260" s="63">
        <v>0</v>
      </c>
      <c r="I260" s="63">
        <v>0</v>
      </c>
    </row>
    <row r="261" spans="1:9">
      <c r="B261" t="s">
        <v>215</v>
      </c>
      <c r="C261" s="63">
        <v>0</v>
      </c>
      <c r="D261" s="63">
        <v>0</v>
      </c>
      <c r="E261" s="63">
        <v>0</v>
      </c>
      <c r="F261" s="63">
        <v>0</v>
      </c>
      <c r="G261" s="63">
        <v>0</v>
      </c>
      <c r="H261" s="63">
        <v>0</v>
      </c>
      <c r="I261" s="63">
        <v>0</v>
      </c>
    </row>
    <row r="262" spans="1:9">
      <c r="A262" s="59" t="s">
        <v>416</v>
      </c>
      <c r="B262" s="59"/>
      <c r="C262" s="63">
        <v>0</v>
      </c>
      <c r="D262" s="63">
        <v>525114.10371300648</v>
      </c>
      <c r="E262" s="63">
        <v>0</v>
      </c>
      <c r="F262" s="63">
        <v>0</v>
      </c>
      <c r="G262" s="63">
        <v>525114.10371300648</v>
      </c>
      <c r="H262" s="63">
        <v>-21405.657310589508</v>
      </c>
      <c r="I262" s="63">
        <v>503708.44640241697</v>
      </c>
    </row>
    <row r="263" spans="1:9">
      <c r="A263" s="59">
        <v>742</v>
      </c>
      <c r="B263" t="s">
        <v>213</v>
      </c>
      <c r="C263" s="63">
        <v>0</v>
      </c>
      <c r="D263" s="63">
        <v>36161.535891289335</v>
      </c>
      <c r="E263" s="63">
        <v>0</v>
      </c>
      <c r="F263" s="63">
        <v>0</v>
      </c>
      <c r="G263" s="63">
        <v>36161.535891289335</v>
      </c>
      <c r="H263" s="63">
        <v>25181.279321928116</v>
      </c>
      <c r="I263" s="63">
        <v>61342.815213217451</v>
      </c>
    </row>
    <row r="264" spans="1:9">
      <c r="A264" s="59" t="s">
        <v>417</v>
      </c>
      <c r="B264" s="59"/>
      <c r="C264" s="63">
        <v>0</v>
      </c>
      <c r="D264" s="63">
        <v>36161.535891289335</v>
      </c>
      <c r="E264" s="63">
        <v>0</v>
      </c>
      <c r="F264" s="63">
        <v>0</v>
      </c>
      <c r="G264" s="63">
        <v>36161.535891289335</v>
      </c>
      <c r="H264" s="63">
        <v>25181.279321928116</v>
      </c>
      <c r="I264" s="63">
        <v>61342.815213217451</v>
      </c>
    </row>
    <row r="265" spans="1:9">
      <c r="A265" s="59">
        <v>743</v>
      </c>
      <c r="B265" t="s">
        <v>165</v>
      </c>
      <c r="C265" s="63">
        <v>0</v>
      </c>
      <c r="D265" s="63">
        <v>0</v>
      </c>
      <c r="E265" s="63">
        <v>0</v>
      </c>
      <c r="F265" s="63">
        <v>0</v>
      </c>
      <c r="G265" s="63">
        <v>0</v>
      </c>
      <c r="H265" s="63">
        <v>0</v>
      </c>
      <c r="I265" s="63">
        <v>0</v>
      </c>
    </row>
    <row r="266" spans="1:9">
      <c r="A266" s="59" t="s">
        <v>418</v>
      </c>
      <c r="B266" s="59"/>
      <c r="C266" s="63">
        <v>0</v>
      </c>
      <c r="D266" s="63">
        <v>0</v>
      </c>
      <c r="E266" s="63">
        <v>0</v>
      </c>
      <c r="F266" s="63">
        <v>0</v>
      </c>
      <c r="G266" s="63">
        <v>0</v>
      </c>
      <c r="H266" s="63">
        <v>0</v>
      </c>
      <c r="I266" s="63">
        <v>0</v>
      </c>
    </row>
    <row r="267" spans="1:9">
      <c r="A267" s="59">
        <v>744</v>
      </c>
      <c r="B267" t="s">
        <v>178</v>
      </c>
      <c r="C267" s="63">
        <v>0</v>
      </c>
      <c r="D267" s="63">
        <v>6098.247176933407</v>
      </c>
      <c r="E267" s="63">
        <v>0</v>
      </c>
      <c r="F267" s="63">
        <v>0</v>
      </c>
      <c r="G267" s="63">
        <v>6098.247176933407</v>
      </c>
      <c r="H267" s="63">
        <v>-24482.639285947036</v>
      </c>
      <c r="I267" s="63">
        <v>-18384.392109013628</v>
      </c>
    </row>
    <row r="268" spans="1:9">
      <c r="A268" s="59" t="s">
        <v>419</v>
      </c>
      <c r="B268" s="59"/>
      <c r="C268" s="63">
        <v>0</v>
      </c>
      <c r="D268" s="63">
        <v>6098.247176933407</v>
      </c>
      <c r="E268" s="63">
        <v>0</v>
      </c>
      <c r="F268" s="63">
        <v>0</v>
      </c>
      <c r="G268" s="63">
        <v>6098.247176933407</v>
      </c>
      <c r="H268" s="63">
        <v>-24482.639285947036</v>
      </c>
      <c r="I268" s="63">
        <v>-18384.392109013628</v>
      </c>
    </row>
    <row r="269" spans="1:9">
      <c r="A269" s="59">
        <v>747</v>
      </c>
      <c r="B269" t="s">
        <v>70</v>
      </c>
      <c r="C269" s="63">
        <v>0</v>
      </c>
      <c r="D269" s="63">
        <v>119893.98491091259</v>
      </c>
      <c r="E269" s="63">
        <v>0</v>
      </c>
      <c r="F269" s="63">
        <v>0</v>
      </c>
      <c r="G269" s="63">
        <v>119893.98491091259</v>
      </c>
      <c r="H269" s="63">
        <v>-1954.729019076447</v>
      </c>
      <c r="I269" s="63">
        <v>117939.25589183615</v>
      </c>
    </row>
    <row r="270" spans="1:9">
      <c r="A270" s="59" t="s">
        <v>420</v>
      </c>
      <c r="B270" s="59"/>
      <c r="C270" s="63">
        <v>0</v>
      </c>
      <c r="D270" s="63">
        <v>119893.98491091259</v>
      </c>
      <c r="E270" s="63">
        <v>0</v>
      </c>
      <c r="F270" s="63">
        <v>0</v>
      </c>
      <c r="G270" s="63">
        <v>119893.98491091259</v>
      </c>
      <c r="H270" s="63">
        <v>-1954.729019076447</v>
      </c>
      <c r="I270" s="63">
        <v>117939.25589183615</v>
      </c>
    </row>
    <row r="271" spans="1:9">
      <c r="A271" s="59">
        <v>748</v>
      </c>
      <c r="B271" t="s">
        <v>172</v>
      </c>
      <c r="C271" s="63">
        <v>0</v>
      </c>
      <c r="D271" s="63">
        <v>288803.20464995911</v>
      </c>
      <c r="E271" s="63">
        <v>0</v>
      </c>
      <c r="F271" s="63">
        <v>0</v>
      </c>
      <c r="G271" s="63">
        <v>288803.20464995911</v>
      </c>
      <c r="H271" s="63">
        <v>-79393.633953020442</v>
      </c>
      <c r="I271" s="63">
        <v>209409.57069693867</v>
      </c>
    </row>
    <row r="272" spans="1:9">
      <c r="B272" t="s">
        <v>173</v>
      </c>
      <c r="C272" s="63">
        <v>0</v>
      </c>
      <c r="D272" s="63">
        <v>315427.63217431505</v>
      </c>
      <c r="E272" s="63">
        <v>0</v>
      </c>
      <c r="F272" s="63">
        <v>0</v>
      </c>
      <c r="G272" s="63">
        <v>315427.63217431505</v>
      </c>
      <c r="H272" s="63">
        <v>-163989.7909357766</v>
      </c>
      <c r="I272" s="63">
        <v>151437.84123853844</v>
      </c>
    </row>
    <row r="273" spans="1:9">
      <c r="A273" s="59" t="s">
        <v>421</v>
      </c>
      <c r="B273" s="59"/>
      <c r="C273" s="63">
        <v>0</v>
      </c>
      <c r="D273" s="63">
        <v>604230.83682427416</v>
      </c>
      <c r="E273" s="63">
        <v>0</v>
      </c>
      <c r="F273" s="63">
        <v>0</v>
      </c>
      <c r="G273" s="63">
        <v>604230.83682427416</v>
      </c>
      <c r="H273" s="63">
        <v>-243383.42488879705</v>
      </c>
      <c r="I273" s="63">
        <v>360847.41193547711</v>
      </c>
    </row>
    <row r="274" spans="1:9">
      <c r="A274" s="59">
        <v>749</v>
      </c>
      <c r="B274" t="s">
        <v>183</v>
      </c>
      <c r="C274" s="63">
        <v>0</v>
      </c>
      <c r="D274" s="63">
        <v>138700.73466333502</v>
      </c>
      <c r="E274" s="63">
        <v>0</v>
      </c>
      <c r="F274" s="63">
        <v>0</v>
      </c>
      <c r="G274" s="63">
        <v>138700.73466333502</v>
      </c>
      <c r="H274" s="63">
        <v>288073.57617820863</v>
      </c>
      <c r="I274" s="63">
        <v>426774.31084154366</v>
      </c>
    </row>
    <row r="275" spans="1:9">
      <c r="A275" s="59" t="s">
        <v>422</v>
      </c>
      <c r="B275" s="59"/>
      <c r="C275" s="63">
        <v>0</v>
      </c>
      <c r="D275" s="63">
        <v>138700.73466333502</v>
      </c>
      <c r="E275" s="63">
        <v>0</v>
      </c>
      <c r="F275" s="63">
        <v>0</v>
      </c>
      <c r="G275" s="63">
        <v>138700.73466333502</v>
      </c>
      <c r="H275" s="63">
        <v>288073.57617820863</v>
      </c>
      <c r="I275" s="63">
        <v>426774.31084154366</v>
      </c>
    </row>
    <row r="276" spans="1:9">
      <c r="A276" s="59">
        <v>750</v>
      </c>
      <c r="B276" t="s">
        <v>187</v>
      </c>
      <c r="C276" s="63">
        <v>0</v>
      </c>
      <c r="D276" s="63">
        <v>431745.20144762757</v>
      </c>
      <c r="E276" s="63">
        <v>0</v>
      </c>
      <c r="F276" s="63">
        <v>0</v>
      </c>
      <c r="G276" s="63">
        <v>431745.20144762757</v>
      </c>
      <c r="H276" s="63">
        <v>19093.441430890234</v>
      </c>
      <c r="I276" s="63">
        <v>450838.6428785178</v>
      </c>
    </row>
    <row r="277" spans="1:9">
      <c r="A277" s="59" t="s">
        <v>423</v>
      </c>
      <c r="B277" s="59"/>
      <c r="C277" s="63">
        <v>0</v>
      </c>
      <c r="D277" s="63">
        <v>431745.20144762757</v>
      </c>
      <c r="E277" s="63">
        <v>0</v>
      </c>
      <c r="F277" s="63">
        <v>0</v>
      </c>
      <c r="G277" s="63">
        <v>431745.20144762757</v>
      </c>
      <c r="H277" s="63">
        <v>19093.441430890234</v>
      </c>
      <c r="I277" s="63">
        <v>450838.6428785178</v>
      </c>
    </row>
    <row r="278" spans="1:9">
      <c r="A278" s="59">
        <v>751</v>
      </c>
      <c r="B278" t="s">
        <v>182</v>
      </c>
      <c r="C278" s="63">
        <v>0</v>
      </c>
      <c r="D278" s="63">
        <v>259305.41755351433</v>
      </c>
      <c r="E278" s="63">
        <v>0</v>
      </c>
      <c r="F278" s="63">
        <v>0</v>
      </c>
      <c r="G278" s="63">
        <v>259305.41755351433</v>
      </c>
      <c r="H278" s="63">
        <v>-83501.704574880598</v>
      </c>
      <c r="I278" s="63">
        <v>175803.71297863373</v>
      </c>
    </row>
    <row r="279" spans="1:9">
      <c r="A279" s="59" t="s">
        <v>424</v>
      </c>
      <c r="B279" s="59"/>
      <c r="C279" s="63">
        <v>0</v>
      </c>
      <c r="D279" s="63">
        <v>259305.41755351433</v>
      </c>
      <c r="E279" s="63">
        <v>0</v>
      </c>
      <c r="F279" s="63">
        <v>0</v>
      </c>
      <c r="G279" s="63">
        <v>259305.41755351433</v>
      </c>
      <c r="H279" s="63">
        <v>-83501.704574880598</v>
      </c>
      <c r="I279" s="63">
        <v>175803.71297863373</v>
      </c>
    </row>
    <row r="280" spans="1:9">
      <c r="A280" s="59">
        <v>752</v>
      </c>
      <c r="B280" t="s">
        <v>179</v>
      </c>
      <c r="C280" s="63">
        <v>0</v>
      </c>
      <c r="D280" s="63">
        <v>159914.68724875752</v>
      </c>
      <c r="E280" s="63">
        <v>0</v>
      </c>
      <c r="F280" s="63">
        <v>0</v>
      </c>
      <c r="G280" s="63">
        <v>159914.68724875752</v>
      </c>
      <c r="H280" s="63">
        <v>44795.012910115765</v>
      </c>
      <c r="I280" s="63">
        <v>204709.70015887328</v>
      </c>
    </row>
    <row r="281" spans="1:9">
      <c r="A281" s="59" t="s">
        <v>425</v>
      </c>
      <c r="B281" s="59"/>
      <c r="C281" s="63">
        <v>0</v>
      </c>
      <c r="D281" s="63">
        <v>159914.68724875752</v>
      </c>
      <c r="E281" s="63">
        <v>0</v>
      </c>
      <c r="F281" s="63">
        <v>0</v>
      </c>
      <c r="G281" s="63">
        <v>159914.68724875752</v>
      </c>
      <c r="H281" s="63">
        <v>44795.012910115765</v>
      </c>
      <c r="I281" s="63">
        <v>204709.70015887328</v>
      </c>
    </row>
    <row r="282" spans="1:9">
      <c r="A282" s="59">
        <v>753</v>
      </c>
      <c r="B282" t="s">
        <v>47</v>
      </c>
      <c r="C282" s="63">
        <v>0</v>
      </c>
      <c r="D282" s="63">
        <v>5807.8544542222926</v>
      </c>
      <c r="E282" s="63">
        <v>0</v>
      </c>
      <c r="F282" s="63">
        <v>0</v>
      </c>
      <c r="G282" s="63">
        <v>5807.8544542222926</v>
      </c>
      <c r="H282" s="63">
        <v>-1235.5612247114614</v>
      </c>
      <c r="I282" s="63">
        <v>4572.2932295108312</v>
      </c>
    </row>
    <row r="283" spans="1:9">
      <c r="A283" s="59" t="s">
        <v>426</v>
      </c>
      <c r="B283" s="59"/>
      <c r="C283" s="63">
        <v>0</v>
      </c>
      <c r="D283" s="63">
        <v>5807.8544542222926</v>
      </c>
      <c r="E283" s="63">
        <v>0</v>
      </c>
      <c r="F283" s="63">
        <v>0</v>
      </c>
      <c r="G283" s="63">
        <v>5807.8544542222926</v>
      </c>
      <c r="H283" s="63">
        <v>-1235.5612247114614</v>
      </c>
      <c r="I283" s="63">
        <v>4572.2932295108312</v>
      </c>
    </row>
    <row r="284" spans="1:9">
      <c r="A284" s="59">
        <v>754</v>
      </c>
      <c r="B284" t="s">
        <v>167</v>
      </c>
      <c r="C284" s="63">
        <v>0</v>
      </c>
      <c r="D284" s="63">
        <v>82922.406161534353</v>
      </c>
      <c r="E284" s="63">
        <v>0</v>
      </c>
      <c r="F284" s="63">
        <v>0</v>
      </c>
      <c r="G284" s="63">
        <v>82922.406161534353</v>
      </c>
      <c r="H284" s="63">
        <v>-39665.79059124217</v>
      </c>
      <c r="I284" s="63">
        <v>43256.615570292182</v>
      </c>
    </row>
    <row r="285" spans="1:9">
      <c r="A285" s="59" t="s">
        <v>427</v>
      </c>
      <c r="B285" s="59"/>
      <c r="C285" s="63">
        <v>0</v>
      </c>
      <c r="D285" s="63">
        <v>82922.406161534353</v>
      </c>
      <c r="E285" s="63">
        <v>0</v>
      </c>
      <c r="F285" s="63">
        <v>0</v>
      </c>
      <c r="G285" s="63">
        <v>82922.406161534353</v>
      </c>
      <c r="H285" s="63">
        <v>-39665.79059124217</v>
      </c>
      <c r="I285" s="63">
        <v>43256.615570292182</v>
      </c>
    </row>
    <row r="286" spans="1:9">
      <c r="A286" s="59">
        <v>755</v>
      </c>
      <c r="B286" t="s">
        <v>177</v>
      </c>
      <c r="C286" s="63">
        <v>0</v>
      </c>
      <c r="D286" s="63">
        <v>313073.92273760389</v>
      </c>
      <c r="E286" s="63">
        <v>0</v>
      </c>
      <c r="F286" s="63">
        <v>0</v>
      </c>
      <c r="G286" s="63">
        <v>313073.92273760389</v>
      </c>
      <c r="H286" s="63">
        <v>-17646.1582289199</v>
      </c>
      <c r="I286" s="63">
        <v>295427.76450868399</v>
      </c>
    </row>
    <row r="287" spans="1:9">
      <c r="A287" s="59" t="s">
        <v>428</v>
      </c>
      <c r="B287" s="59"/>
      <c r="C287" s="63">
        <v>0</v>
      </c>
      <c r="D287" s="63">
        <v>313073.92273760389</v>
      </c>
      <c r="E287" s="63">
        <v>0</v>
      </c>
      <c r="F287" s="63">
        <v>0</v>
      </c>
      <c r="G287" s="63">
        <v>313073.92273760389</v>
      </c>
      <c r="H287" s="63">
        <v>-17646.1582289199</v>
      </c>
      <c r="I287" s="63">
        <v>295427.76450868399</v>
      </c>
    </row>
    <row r="288" spans="1:9">
      <c r="A288" s="59">
        <v>756</v>
      </c>
      <c r="B288" t="s">
        <v>180</v>
      </c>
      <c r="C288" s="63">
        <v>0</v>
      </c>
      <c r="D288" s="63">
        <v>155749.8442519797</v>
      </c>
      <c r="E288" s="63">
        <v>0</v>
      </c>
      <c r="F288" s="63">
        <v>0</v>
      </c>
      <c r="G288" s="63">
        <v>155749.8442519797</v>
      </c>
      <c r="H288" s="63">
        <v>-142301.36752742669</v>
      </c>
      <c r="I288" s="63">
        <v>13448.476724553009</v>
      </c>
    </row>
    <row r="289" spans="1:9">
      <c r="A289" s="59" t="s">
        <v>429</v>
      </c>
      <c r="B289" s="59"/>
      <c r="C289" s="63">
        <v>0</v>
      </c>
      <c r="D289" s="63">
        <v>155749.8442519797</v>
      </c>
      <c r="E289" s="63">
        <v>0</v>
      </c>
      <c r="F289" s="63">
        <v>0</v>
      </c>
      <c r="G289" s="63">
        <v>155749.8442519797</v>
      </c>
      <c r="H289" s="63">
        <v>-142301.36752742669</v>
      </c>
      <c r="I289" s="63">
        <v>13448.476724553009</v>
      </c>
    </row>
    <row r="290" spans="1:9">
      <c r="A290" s="59">
        <v>800</v>
      </c>
      <c r="B290" t="s">
        <v>212</v>
      </c>
      <c r="C290" s="63">
        <v>0</v>
      </c>
      <c r="D290" s="63">
        <v>2375305.4849843401</v>
      </c>
      <c r="E290" s="63">
        <v>0</v>
      </c>
      <c r="F290" s="63">
        <v>216840.16786653741</v>
      </c>
      <c r="G290" s="63">
        <v>2592145.6528508775</v>
      </c>
      <c r="H290" s="63">
        <v>-461797.17607262032</v>
      </c>
      <c r="I290" s="63">
        <v>2130348.4767782572</v>
      </c>
    </row>
    <row r="291" spans="1:9">
      <c r="A291" s="59" t="s">
        <v>430</v>
      </c>
      <c r="B291" s="59"/>
      <c r="C291" s="63">
        <v>0</v>
      </c>
      <c r="D291" s="63">
        <v>2375305.4849843401</v>
      </c>
      <c r="E291" s="63">
        <v>0</v>
      </c>
      <c r="F291" s="63">
        <v>216840.16786653741</v>
      </c>
      <c r="G291" s="63">
        <v>2592145.6528508775</v>
      </c>
      <c r="H291" s="63">
        <v>-461797.17607262032</v>
      </c>
      <c r="I291" s="63">
        <v>2130348.4767782572</v>
      </c>
    </row>
    <row r="292" spans="1:9">
      <c r="A292" s="59">
        <v>810</v>
      </c>
      <c r="B292" t="s">
        <v>203</v>
      </c>
      <c r="C292" s="63">
        <v>0</v>
      </c>
      <c r="D292" s="63">
        <v>6113.5310044445187</v>
      </c>
      <c r="E292" s="63">
        <v>0</v>
      </c>
      <c r="F292" s="63">
        <v>0</v>
      </c>
      <c r="G292" s="63">
        <v>6113.5310044445187</v>
      </c>
      <c r="H292" s="63">
        <v>0</v>
      </c>
      <c r="I292" s="63">
        <v>6113.5310044445187</v>
      </c>
    </row>
    <row r="293" spans="1:9">
      <c r="B293" t="s">
        <v>227</v>
      </c>
      <c r="C293" s="63">
        <v>0</v>
      </c>
      <c r="D293" s="63">
        <v>578760.3382770071</v>
      </c>
      <c r="E293" s="63">
        <v>0</v>
      </c>
      <c r="F293" s="63">
        <v>0</v>
      </c>
      <c r="G293" s="63">
        <v>578760.3382770071</v>
      </c>
      <c r="H293" s="63">
        <v>36367.921903259936</v>
      </c>
      <c r="I293" s="63">
        <v>615128.26018026704</v>
      </c>
    </row>
    <row r="294" spans="1:9">
      <c r="A294" s="59" t="s">
        <v>431</v>
      </c>
      <c r="B294" s="59"/>
      <c r="C294" s="63">
        <v>0</v>
      </c>
      <c r="D294" s="63">
        <v>584873.86928145157</v>
      </c>
      <c r="E294" s="63">
        <v>0</v>
      </c>
      <c r="F294" s="63">
        <v>0</v>
      </c>
      <c r="G294" s="63">
        <v>584873.86928145157</v>
      </c>
      <c r="H294" s="63">
        <v>36367.921903259936</v>
      </c>
      <c r="I294" s="63">
        <v>621241.7911847115</v>
      </c>
    </row>
    <row r="295" spans="1:9">
      <c r="A295" s="59">
        <v>901</v>
      </c>
      <c r="B295" t="s">
        <v>138</v>
      </c>
      <c r="C295" s="63">
        <v>0</v>
      </c>
      <c r="D295" s="63">
        <v>0</v>
      </c>
      <c r="E295" s="63">
        <v>0</v>
      </c>
      <c r="F295" s="63">
        <v>0</v>
      </c>
      <c r="G295" s="63">
        <v>0</v>
      </c>
      <c r="H295" s="63">
        <v>0</v>
      </c>
      <c r="I295" s="63">
        <v>0</v>
      </c>
    </row>
    <row r="296" spans="1:9">
      <c r="B296" t="s">
        <v>139</v>
      </c>
      <c r="C296" s="63">
        <v>0</v>
      </c>
      <c r="D296" s="63">
        <v>6755.4517599111932</v>
      </c>
      <c r="E296" s="63">
        <v>0</v>
      </c>
      <c r="F296" s="63">
        <v>0</v>
      </c>
      <c r="G296" s="63">
        <v>6755.4517599111932</v>
      </c>
      <c r="H296" s="63">
        <v>3396.1840491514049</v>
      </c>
      <c r="I296" s="63">
        <v>10151.635809062598</v>
      </c>
    </row>
    <row r="297" spans="1:9">
      <c r="B297" t="s">
        <v>141</v>
      </c>
      <c r="C297" s="63">
        <v>0</v>
      </c>
      <c r="D297" s="63">
        <v>5762.0029716889594</v>
      </c>
      <c r="E297" s="63">
        <v>0</v>
      </c>
      <c r="F297" s="63">
        <v>0</v>
      </c>
      <c r="G297" s="63">
        <v>5762.0029716889594</v>
      </c>
      <c r="H297" s="63">
        <v>-4198.5488992532137</v>
      </c>
      <c r="I297" s="63">
        <v>1563.4540724357457</v>
      </c>
    </row>
    <row r="298" spans="1:9">
      <c r="A298" s="59" t="s">
        <v>432</v>
      </c>
      <c r="B298" s="59"/>
      <c r="C298" s="63">
        <v>0</v>
      </c>
      <c r="D298" s="63">
        <v>12517.454731600152</v>
      </c>
      <c r="E298" s="63">
        <v>0</v>
      </c>
      <c r="F298" s="63">
        <v>0</v>
      </c>
      <c r="G298" s="63">
        <v>12517.454731600152</v>
      </c>
      <c r="H298" s="63">
        <v>-802.36485010180877</v>
      </c>
      <c r="I298" s="63">
        <v>11715.089881498345</v>
      </c>
    </row>
    <row r="299" spans="1:9">
      <c r="A299" s="59">
        <v>902</v>
      </c>
      <c r="B299" t="s">
        <v>228</v>
      </c>
      <c r="C299" s="63">
        <v>0</v>
      </c>
      <c r="D299" s="63">
        <v>74118.921515134236</v>
      </c>
      <c r="E299" s="63">
        <v>0</v>
      </c>
      <c r="F299" s="63">
        <v>0</v>
      </c>
      <c r="G299" s="63">
        <v>74118.921515134236</v>
      </c>
      <c r="H299" s="63">
        <v>-4227.4241032584978</v>
      </c>
      <c r="I299" s="63">
        <v>69891.497411875738</v>
      </c>
    </row>
    <row r="300" spans="1:9">
      <c r="A300" s="59" t="s">
        <v>433</v>
      </c>
      <c r="B300" s="59"/>
      <c r="C300" s="63">
        <v>0</v>
      </c>
      <c r="D300" s="63">
        <v>74118.921515134236</v>
      </c>
      <c r="E300" s="63">
        <v>0</v>
      </c>
      <c r="F300" s="63">
        <v>0</v>
      </c>
      <c r="G300" s="63">
        <v>74118.921515134236</v>
      </c>
      <c r="H300" s="63">
        <v>-4227.4241032584978</v>
      </c>
      <c r="I300" s="63">
        <v>69891.497411875738</v>
      </c>
    </row>
    <row r="301" spans="1:9">
      <c r="A301" s="59">
        <v>908</v>
      </c>
      <c r="B301" t="s">
        <v>82</v>
      </c>
      <c r="C301" s="63">
        <v>0</v>
      </c>
      <c r="D301" s="63">
        <v>202617.70131480249</v>
      </c>
      <c r="E301" s="63">
        <v>0</v>
      </c>
      <c r="F301" s="63">
        <v>0</v>
      </c>
      <c r="G301" s="63">
        <v>202617.70131480249</v>
      </c>
      <c r="H301" s="63">
        <v>-29869.466199999559</v>
      </c>
      <c r="I301" s="63">
        <v>172748.23511480293</v>
      </c>
    </row>
    <row r="302" spans="1:9">
      <c r="B302" t="s">
        <v>142</v>
      </c>
      <c r="C302" s="63">
        <v>0</v>
      </c>
      <c r="D302" s="63">
        <v>272052.12969778117</v>
      </c>
      <c r="E302" s="63">
        <v>0</v>
      </c>
      <c r="F302" s="63">
        <v>0</v>
      </c>
      <c r="G302" s="63">
        <v>272052.12969778117</v>
      </c>
      <c r="H302" s="63">
        <v>-85977.131052273675</v>
      </c>
      <c r="I302" s="63">
        <v>186074.9986455075</v>
      </c>
    </row>
    <row r="303" spans="1:9">
      <c r="A303" s="59" t="s">
        <v>434</v>
      </c>
      <c r="B303" s="59"/>
      <c r="C303" s="63">
        <v>0</v>
      </c>
      <c r="D303" s="63">
        <v>474669.83101258369</v>
      </c>
      <c r="E303" s="63">
        <v>0</v>
      </c>
      <c r="F303" s="63">
        <v>0</v>
      </c>
      <c r="G303" s="63">
        <v>474669.83101258369</v>
      </c>
      <c r="H303" s="63">
        <v>-115846.59725227323</v>
      </c>
      <c r="I303" s="63">
        <v>358823.23376031045</v>
      </c>
    </row>
    <row r="304" spans="1:9">
      <c r="A304" s="59">
        <v>910</v>
      </c>
      <c r="B304" t="s">
        <v>229</v>
      </c>
      <c r="C304" s="63">
        <v>0</v>
      </c>
      <c r="D304" s="63">
        <v>33991.232384711526</v>
      </c>
      <c r="E304" s="63">
        <v>0</v>
      </c>
      <c r="F304" s="63">
        <v>0</v>
      </c>
      <c r="G304" s="63">
        <v>33991.232384711526</v>
      </c>
      <c r="H304" s="63">
        <v>-174720.13727304814</v>
      </c>
      <c r="I304" s="63">
        <v>-140728.9048883366</v>
      </c>
    </row>
    <row r="305" spans="1:9">
      <c r="A305" s="59" t="s">
        <v>435</v>
      </c>
      <c r="B305" s="59"/>
      <c r="C305" s="63">
        <v>0</v>
      </c>
      <c r="D305" s="63">
        <v>33991.232384711526</v>
      </c>
      <c r="E305" s="63">
        <v>0</v>
      </c>
      <c r="F305" s="63">
        <v>0</v>
      </c>
      <c r="G305" s="63">
        <v>33991.232384711526</v>
      </c>
      <c r="H305" s="63">
        <v>-174720.13727304814</v>
      </c>
      <c r="I305" s="63">
        <v>-140728.9048883366</v>
      </c>
    </row>
    <row r="306" spans="1:9">
      <c r="A306" s="59">
        <v>920</v>
      </c>
      <c r="B306" t="s">
        <v>49</v>
      </c>
      <c r="C306" s="63">
        <v>0</v>
      </c>
      <c r="D306" s="63">
        <v>28275.080895555904</v>
      </c>
      <c r="E306" s="63">
        <v>0</v>
      </c>
      <c r="F306" s="63">
        <v>0</v>
      </c>
      <c r="G306" s="63">
        <v>28275.080895555904</v>
      </c>
      <c r="H306" s="63">
        <v>-20106.600699253166</v>
      </c>
      <c r="I306" s="63">
        <v>8168.4801963027385</v>
      </c>
    </row>
    <row r="307" spans="1:9">
      <c r="A307" s="59" t="s">
        <v>436</v>
      </c>
      <c r="B307" s="59"/>
      <c r="C307" s="63">
        <v>0</v>
      </c>
      <c r="D307" s="63">
        <v>28275.080895555904</v>
      </c>
      <c r="E307" s="63">
        <v>0</v>
      </c>
      <c r="F307" s="63">
        <v>0</v>
      </c>
      <c r="G307" s="63">
        <v>28275.080895555904</v>
      </c>
      <c r="H307" s="63">
        <v>-20106.600699253166</v>
      </c>
      <c r="I307" s="63">
        <v>8168.4801963027385</v>
      </c>
    </row>
    <row r="308" spans="1:9">
      <c r="A308" s="59">
        <v>930</v>
      </c>
      <c r="B308" t="s">
        <v>231</v>
      </c>
      <c r="C308" s="63">
        <v>0</v>
      </c>
      <c r="D308" s="63">
        <v>19815.482368155797</v>
      </c>
      <c r="E308" s="63">
        <v>0</v>
      </c>
      <c r="F308" s="63">
        <v>0</v>
      </c>
      <c r="G308" s="63">
        <v>19815.482368155797</v>
      </c>
      <c r="H308" s="63">
        <v>-6395.8266522063386</v>
      </c>
      <c r="I308" s="63">
        <v>13419.655715949459</v>
      </c>
    </row>
    <row r="309" spans="1:9">
      <c r="A309" s="59" t="s">
        <v>437</v>
      </c>
      <c r="B309" s="59"/>
      <c r="C309" s="63">
        <v>0</v>
      </c>
      <c r="D309" s="63">
        <v>19815.482368155797</v>
      </c>
      <c r="E309" s="63">
        <v>0</v>
      </c>
      <c r="F309" s="63">
        <v>0</v>
      </c>
      <c r="G309" s="63">
        <v>19815.482368155797</v>
      </c>
      <c r="H309" s="63">
        <v>-6395.8266522063386</v>
      </c>
      <c r="I309" s="63">
        <v>13419.655715949459</v>
      </c>
    </row>
    <row r="310" spans="1:9">
      <c r="A310" s="59">
        <v>931</v>
      </c>
      <c r="B310" t="s">
        <v>232</v>
      </c>
      <c r="C310" s="63">
        <v>0</v>
      </c>
      <c r="D310" s="63">
        <v>4034.9304629333819</v>
      </c>
      <c r="E310" s="63">
        <v>0</v>
      </c>
      <c r="F310" s="63">
        <v>0</v>
      </c>
      <c r="G310" s="63">
        <v>4034.9304629333819</v>
      </c>
      <c r="H310" s="63">
        <v>1573.9153596741426</v>
      </c>
      <c r="I310" s="63">
        <v>5608.8458226075245</v>
      </c>
    </row>
    <row r="311" spans="1:9">
      <c r="A311" s="59" t="s">
        <v>438</v>
      </c>
      <c r="B311" s="59"/>
      <c r="C311" s="63">
        <v>0</v>
      </c>
      <c r="D311" s="63">
        <v>4034.9304629333819</v>
      </c>
      <c r="E311" s="63">
        <v>0</v>
      </c>
      <c r="F311" s="63">
        <v>0</v>
      </c>
      <c r="G311" s="63">
        <v>4034.9304629333819</v>
      </c>
      <c r="H311" s="63">
        <v>1573.9153596741426</v>
      </c>
      <c r="I311" s="63">
        <v>5608.8458226075245</v>
      </c>
    </row>
    <row r="312" spans="1:9">
      <c r="A312" s="59">
        <v>950</v>
      </c>
      <c r="B312" t="s">
        <v>59</v>
      </c>
      <c r="C312" s="63">
        <v>0</v>
      </c>
      <c r="D312" s="63">
        <v>152563.16621591299</v>
      </c>
      <c r="E312" s="63">
        <v>0</v>
      </c>
      <c r="F312" s="63">
        <v>0</v>
      </c>
      <c r="G312" s="63">
        <v>152563.16621591299</v>
      </c>
      <c r="H312" s="63">
        <v>104757.9890919216</v>
      </c>
      <c r="I312" s="63">
        <v>257321.15530783459</v>
      </c>
    </row>
    <row r="313" spans="1:9">
      <c r="A313" s="59" t="s">
        <v>439</v>
      </c>
      <c r="B313" s="59"/>
      <c r="C313" s="63">
        <v>0</v>
      </c>
      <c r="D313" s="63">
        <v>152563.16621591299</v>
      </c>
      <c r="E313" s="63">
        <v>0</v>
      </c>
      <c r="F313" s="63">
        <v>0</v>
      </c>
      <c r="G313" s="63">
        <v>152563.16621591299</v>
      </c>
      <c r="H313" s="63">
        <v>104757.9890919216</v>
      </c>
      <c r="I313" s="63">
        <v>257321.15530783459</v>
      </c>
    </row>
    <row r="314" spans="1:9">
      <c r="A314" s="59">
        <v>960</v>
      </c>
      <c r="B314" t="s">
        <v>71</v>
      </c>
      <c r="C314" s="63">
        <v>0</v>
      </c>
      <c r="D314" s="63">
        <v>17683.388430355772</v>
      </c>
      <c r="E314" s="63">
        <v>0</v>
      </c>
      <c r="F314" s="63">
        <v>0</v>
      </c>
      <c r="G314" s="63">
        <v>17683.388430355772</v>
      </c>
      <c r="H314" s="63">
        <v>-111880.75351839779</v>
      </c>
      <c r="I314" s="63">
        <v>-94197.365088042017</v>
      </c>
    </row>
    <row r="315" spans="1:9">
      <c r="A315" s="59" t="s">
        <v>442</v>
      </c>
      <c r="B315" s="59"/>
      <c r="C315" s="63">
        <v>0</v>
      </c>
      <c r="D315" s="63">
        <v>17683.388430355772</v>
      </c>
      <c r="E315" s="63">
        <v>0</v>
      </c>
      <c r="F315" s="63">
        <v>0</v>
      </c>
      <c r="G315" s="63">
        <v>17683.388430355772</v>
      </c>
      <c r="H315" s="63">
        <v>-111880.75351839779</v>
      </c>
      <c r="I315" s="63">
        <v>-94197.365088042017</v>
      </c>
    </row>
    <row r="316" spans="1:9">
      <c r="A316" s="59">
        <v>999</v>
      </c>
      <c r="B316" t="s">
        <v>237</v>
      </c>
      <c r="C316" s="63">
        <v>0</v>
      </c>
      <c r="D316" s="63">
        <v>493323.74248989497</v>
      </c>
      <c r="E316" s="63">
        <v>0</v>
      </c>
      <c r="F316" s="63">
        <v>0</v>
      </c>
      <c r="G316" s="63">
        <v>493323.74248989497</v>
      </c>
      <c r="H316" s="63">
        <v>69463.888340462756</v>
      </c>
      <c r="I316" s="63">
        <v>562787.63083035778</v>
      </c>
    </row>
    <row r="317" spans="1:9">
      <c r="A317" s="59" t="s">
        <v>440</v>
      </c>
      <c r="B317" s="59"/>
      <c r="C317" s="63">
        <v>0</v>
      </c>
      <c r="D317" s="63">
        <v>493323.74248989497</v>
      </c>
      <c r="E317" s="63">
        <v>0</v>
      </c>
      <c r="F317" s="63">
        <v>0</v>
      </c>
      <c r="G317" s="63">
        <v>493323.74248989497</v>
      </c>
      <c r="H317" s="63">
        <v>69463.888340462756</v>
      </c>
      <c r="I317" s="63">
        <v>562787.63083035778</v>
      </c>
    </row>
    <row r="318" spans="1:9">
      <c r="A318" s="59" t="s">
        <v>279</v>
      </c>
      <c r="B318" s="59"/>
      <c r="C318" s="63">
        <v>1288368.3547358166</v>
      </c>
      <c r="D318" s="63">
        <v>23793059.351324096</v>
      </c>
      <c r="E318" s="63">
        <v>242121.37104206617</v>
      </c>
      <c r="F318" s="63">
        <v>216840.16786653741</v>
      </c>
      <c r="G318" s="63">
        <v>25540389.244968522</v>
      </c>
      <c r="H318" s="63">
        <v>-2291442.8176505673</v>
      </c>
      <c r="I318" s="63">
        <v>23248946.427317943</v>
      </c>
    </row>
  </sheetData>
  <pageMargins left="0.7" right="0.7" top="0.75" bottom="0.75" header="0.3" footer="0.3"/>
  <pageSetup scale="75"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M12"/>
  <sheetViews>
    <sheetView workbookViewId="0">
      <selection activeCell="O37" sqref="O37"/>
    </sheetView>
  </sheetViews>
  <sheetFormatPr defaultRowHeight="15"/>
  <cols>
    <col min="1" max="16384" width="9.140625" style="36"/>
  </cols>
  <sheetData>
    <row r="1" spans="1:13" s="32" customFormat="1" ht="18.75">
      <c r="A1" s="70"/>
      <c r="B1" s="70"/>
      <c r="C1" s="70"/>
      <c r="D1" s="70"/>
      <c r="E1" s="70"/>
      <c r="F1" s="70"/>
      <c r="G1" s="70"/>
      <c r="H1" s="70"/>
      <c r="I1" s="70"/>
      <c r="J1" s="70"/>
      <c r="K1" s="70"/>
      <c r="L1" s="70"/>
      <c r="M1" s="70"/>
    </row>
    <row r="2" spans="1:13" s="32" customFormat="1" ht="18.75">
      <c r="A2" s="70"/>
      <c r="B2" s="70"/>
      <c r="C2" s="70"/>
      <c r="D2" s="70"/>
      <c r="E2" s="70"/>
      <c r="F2" s="70"/>
      <c r="G2" s="70"/>
      <c r="H2" s="70"/>
      <c r="I2" s="70"/>
      <c r="J2" s="70"/>
      <c r="K2" s="70"/>
      <c r="L2" s="70"/>
      <c r="M2" s="70"/>
    </row>
    <row r="3" spans="1:13" s="32" customFormat="1" ht="18.75">
      <c r="A3" s="70"/>
      <c r="B3" s="70"/>
      <c r="C3" s="70"/>
      <c r="D3" s="70"/>
      <c r="E3" s="70"/>
      <c r="F3" s="70"/>
      <c r="G3" s="70"/>
      <c r="H3" s="70"/>
      <c r="I3" s="70"/>
      <c r="J3" s="70"/>
      <c r="K3" s="70"/>
      <c r="L3" s="70"/>
      <c r="M3" s="70"/>
    </row>
    <row r="4" spans="1:13" s="32" customFormat="1" ht="18.75">
      <c r="A4" s="70"/>
      <c r="B4" s="70"/>
      <c r="C4" s="70"/>
      <c r="D4" s="70"/>
      <c r="E4" s="70"/>
      <c r="F4" s="70"/>
      <c r="G4" s="70"/>
      <c r="H4" s="70"/>
      <c r="I4" s="70"/>
      <c r="J4" s="70"/>
      <c r="K4" s="70"/>
      <c r="L4" s="70"/>
      <c r="M4" s="70"/>
    </row>
    <row r="5" spans="1:13" s="32" customFormat="1" ht="18.75">
      <c r="A5" s="70"/>
      <c r="B5" s="70"/>
      <c r="C5" s="70"/>
      <c r="D5" s="70"/>
      <c r="E5" s="70"/>
      <c r="F5" s="70"/>
      <c r="G5" s="70"/>
      <c r="H5" s="70"/>
      <c r="I5" s="70"/>
      <c r="J5" s="70"/>
      <c r="K5" s="70"/>
      <c r="L5" s="70"/>
      <c r="M5" s="70"/>
    </row>
    <row r="12" spans="1:13" s="32" customFormat="1" ht="18.75">
      <c r="A12" s="70" t="s">
        <v>441</v>
      </c>
      <c r="B12" s="70"/>
      <c r="C12" s="70"/>
      <c r="D12" s="70"/>
      <c r="E12" s="70"/>
      <c r="F12" s="70"/>
      <c r="G12" s="70"/>
      <c r="H12" s="70"/>
      <c r="I12" s="70"/>
      <c r="J12" s="70"/>
      <c r="K12" s="70"/>
      <c r="L12" s="70"/>
      <c r="M12" s="70"/>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M16"/>
  <sheetViews>
    <sheetView workbookViewId="0">
      <selection activeCell="A3" sqref="A3:M3"/>
    </sheetView>
  </sheetViews>
  <sheetFormatPr defaultRowHeight="15"/>
  <cols>
    <col min="1" max="16384" width="9.140625" style="36"/>
  </cols>
  <sheetData>
    <row r="1" spans="1:13" s="32" customFormat="1" ht="18.75">
      <c r="A1" s="70" t="s">
        <v>313</v>
      </c>
      <c r="B1" s="70"/>
      <c r="C1" s="70"/>
      <c r="D1" s="70"/>
      <c r="E1" s="70"/>
      <c r="F1" s="70"/>
      <c r="G1" s="70"/>
      <c r="H1" s="70"/>
      <c r="I1" s="70"/>
      <c r="J1" s="70"/>
      <c r="K1" s="70"/>
      <c r="L1" s="70"/>
      <c r="M1" s="70"/>
    </row>
    <row r="2" spans="1:13" s="32" customFormat="1" ht="18.75">
      <c r="A2" s="70" t="s">
        <v>314</v>
      </c>
      <c r="B2" s="70"/>
      <c r="C2" s="70"/>
      <c r="D2" s="70"/>
      <c r="E2" s="70"/>
      <c r="F2" s="70"/>
      <c r="G2" s="70"/>
      <c r="H2" s="70"/>
      <c r="I2" s="70"/>
      <c r="J2" s="70"/>
      <c r="K2" s="70"/>
      <c r="L2" s="70"/>
      <c r="M2" s="70"/>
    </row>
    <row r="3" spans="1:13" s="32" customFormat="1" ht="18.75">
      <c r="A3" s="70" t="s">
        <v>448</v>
      </c>
      <c r="B3" s="70"/>
      <c r="C3" s="70"/>
      <c r="D3" s="70"/>
      <c r="E3" s="70"/>
      <c r="F3" s="70"/>
      <c r="G3" s="70"/>
      <c r="H3" s="70"/>
      <c r="I3" s="70"/>
      <c r="J3" s="70"/>
      <c r="K3" s="70"/>
      <c r="L3" s="70"/>
      <c r="M3" s="70"/>
    </row>
    <row r="4" spans="1:13" s="32" customFormat="1" ht="18.75">
      <c r="A4" s="70"/>
      <c r="B4" s="70"/>
      <c r="C4" s="70"/>
      <c r="D4" s="70"/>
      <c r="E4" s="70"/>
      <c r="F4" s="70"/>
      <c r="G4" s="70"/>
      <c r="H4" s="70"/>
      <c r="I4" s="70"/>
      <c r="J4" s="70"/>
      <c r="K4" s="70"/>
      <c r="L4" s="70"/>
      <c r="M4" s="70"/>
    </row>
    <row r="5" spans="1:13" s="32" customFormat="1" ht="18.75">
      <c r="A5" s="70"/>
      <c r="B5" s="70"/>
      <c r="C5" s="70"/>
      <c r="D5" s="70"/>
      <c r="E5" s="70"/>
      <c r="F5" s="70"/>
      <c r="G5" s="70"/>
      <c r="H5" s="70"/>
      <c r="I5" s="70"/>
      <c r="J5" s="70"/>
      <c r="K5" s="70"/>
      <c r="L5" s="70"/>
      <c r="M5" s="70"/>
    </row>
    <row r="7" spans="1:13" s="32" customFormat="1" ht="18.75">
      <c r="A7" s="70" t="s">
        <v>317</v>
      </c>
      <c r="B7" s="70"/>
      <c r="C7" s="70"/>
      <c r="D7" s="70"/>
      <c r="E7" s="70"/>
      <c r="F7" s="70"/>
      <c r="G7" s="70"/>
      <c r="H7" s="70"/>
      <c r="I7" s="70"/>
      <c r="J7" s="70"/>
      <c r="K7" s="70"/>
      <c r="L7" s="70"/>
      <c r="M7" s="70"/>
    </row>
    <row r="10" spans="1:13">
      <c r="A10" s="34" t="s">
        <v>318</v>
      </c>
      <c r="B10" s="35" t="s">
        <v>319</v>
      </c>
    </row>
    <row r="11" spans="1:13">
      <c r="A11" s="37"/>
    </row>
    <row r="12" spans="1:13">
      <c r="A12" s="38" t="s">
        <v>320</v>
      </c>
      <c r="B12" s="35" t="s">
        <v>453</v>
      </c>
    </row>
    <row r="13" spans="1:13">
      <c r="A13" s="37"/>
    </row>
    <row r="14" spans="1:13">
      <c r="A14" s="38" t="s">
        <v>321</v>
      </c>
      <c r="B14" s="35" t="s">
        <v>443</v>
      </c>
    </row>
    <row r="15" spans="1:13">
      <c r="A15" s="37"/>
    </row>
    <row r="16" spans="1:13">
      <c r="A16" s="38" t="s">
        <v>322</v>
      </c>
      <c r="B16" s="35" t="s">
        <v>444</v>
      </c>
    </row>
  </sheetData>
  <mergeCells count="6">
    <mergeCell ref="A7:M7"/>
    <mergeCell ref="A1:M1"/>
    <mergeCell ref="A2:M2"/>
    <mergeCell ref="A3:M3"/>
    <mergeCell ref="A4:M4"/>
    <mergeCell ref="A5:M5"/>
  </mergeCells>
  <pageMargins left="0.75" right="0.75" top="1" bottom="1" header="0.5" footer="0.5"/>
  <pageSetup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M12"/>
  <sheetViews>
    <sheetView workbookViewId="0">
      <selection activeCell="A3" sqref="A3:M3"/>
    </sheetView>
  </sheetViews>
  <sheetFormatPr defaultRowHeight="15"/>
  <cols>
    <col min="1" max="16384" width="9.140625" style="36"/>
  </cols>
  <sheetData>
    <row r="1" spans="1:13" s="32" customFormat="1" ht="18.75">
      <c r="A1" s="70" t="s">
        <v>313</v>
      </c>
      <c r="B1" s="70"/>
      <c r="C1" s="70"/>
      <c r="D1" s="70"/>
      <c r="E1" s="70"/>
      <c r="F1" s="70"/>
      <c r="G1" s="70"/>
      <c r="H1" s="70"/>
      <c r="I1" s="70"/>
      <c r="J1" s="70"/>
      <c r="K1" s="70"/>
      <c r="L1" s="70"/>
      <c r="M1" s="70"/>
    </row>
    <row r="2" spans="1:13" s="32" customFormat="1" ht="18.75">
      <c r="A2" s="70" t="s">
        <v>314</v>
      </c>
      <c r="B2" s="70"/>
      <c r="C2" s="70"/>
      <c r="D2" s="70"/>
      <c r="E2" s="70"/>
      <c r="F2" s="70"/>
      <c r="G2" s="70"/>
      <c r="H2" s="70"/>
      <c r="I2" s="70"/>
      <c r="J2" s="70"/>
      <c r="K2" s="70"/>
      <c r="L2" s="70"/>
      <c r="M2" s="70"/>
    </row>
    <row r="3" spans="1:13" s="32" customFormat="1" ht="18.75">
      <c r="A3" s="70" t="s">
        <v>448</v>
      </c>
      <c r="B3" s="70"/>
      <c r="C3" s="70"/>
      <c r="D3" s="70"/>
      <c r="E3" s="70"/>
      <c r="F3" s="70"/>
      <c r="G3" s="70"/>
      <c r="H3" s="70"/>
      <c r="I3" s="70"/>
      <c r="J3" s="70"/>
      <c r="K3" s="70"/>
      <c r="L3" s="70"/>
      <c r="M3" s="70"/>
    </row>
    <row r="4" spans="1:13" s="32" customFormat="1" ht="18.75">
      <c r="A4" s="70"/>
      <c r="B4" s="70"/>
      <c r="C4" s="70"/>
      <c r="D4" s="70"/>
      <c r="E4" s="70"/>
      <c r="F4" s="70"/>
      <c r="G4" s="70"/>
      <c r="H4" s="70"/>
      <c r="I4" s="70"/>
      <c r="J4" s="70"/>
      <c r="K4" s="70"/>
      <c r="L4" s="70"/>
      <c r="M4" s="70"/>
    </row>
    <row r="5" spans="1:13" s="32" customFormat="1" ht="18.75">
      <c r="A5" s="70"/>
      <c r="B5" s="70"/>
      <c r="C5" s="70"/>
      <c r="D5" s="70"/>
      <c r="E5" s="70"/>
      <c r="F5" s="70"/>
      <c r="G5" s="70"/>
      <c r="H5" s="70"/>
      <c r="I5" s="70"/>
      <c r="J5" s="70"/>
      <c r="K5" s="70"/>
      <c r="L5" s="70"/>
      <c r="M5" s="70"/>
    </row>
    <row r="12" spans="1:13" s="32" customFormat="1" ht="18.75">
      <c r="A12" s="70" t="s">
        <v>323</v>
      </c>
      <c r="B12" s="70"/>
      <c r="C12" s="70"/>
      <c r="D12" s="70"/>
      <c r="E12" s="70"/>
      <c r="F12" s="70"/>
      <c r="G12" s="70"/>
      <c r="H12" s="70"/>
      <c r="I12" s="70"/>
      <c r="J12" s="70"/>
      <c r="K12" s="70"/>
      <c r="L12" s="70"/>
      <c r="M12" s="70"/>
    </row>
  </sheetData>
  <mergeCells count="6">
    <mergeCell ref="A12:M12"/>
    <mergeCell ref="A1:M1"/>
    <mergeCell ref="A2:M2"/>
    <mergeCell ref="A3:M3"/>
    <mergeCell ref="A4:M4"/>
    <mergeCell ref="A5:M5"/>
  </mergeCells>
  <pageMargins left="0.75" right="0.75" top="1" bottom="1" header="0.5" footer="0.5"/>
  <pageSetup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M13"/>
  <sheetViews>
    <sheetView workbookViewId="0">
      <selection activeCell="A10" sqref="A10"/>
    </sheetView>
  </sheetViews>
  <sheetFormatPr defaultColWidth="8.85546875" defaultRowHeight="12.75"/>
  <cols>
    <col min="1" max="16384" width="8.85546875" style="32"/>
  </cols>
  <sheetData>
    <row r="1" spans="1:13" ht="18.75">
      <c r="A1" s="70" t="s">
        <v>313</v>
      </c>
      <c r="B1" s="70"/>
      <c r="C1" s="70"/>
      <c r="D1" s="70"/>
      <c r="E1" s="70"/>
      <c r="F1" s="70"/>
      <c r="G1" s="70"/>
      <c r="H1" s="70"/>
      <c r="I1" s="70"/>
      <c r="J1" s="70"/>
      <c r="K1" s="70"/>
      <c r="L1" s="70"/>
      <c r="M1" s="70"/>
    </row>
    <row r="2" spans="1:13" ht="18.75">
      <c r="A2" s="70" t="s">
        <v>314</v>
      </c>
      <c r="B2" s="70"/>
      <c r="C2" s="70"/>
      <c r="D2" s="70"/>
      <c r="E2" s="70"/>
      <c r="F2" s="70"/>
      <c r="G2" s="70"/>
      <c r="H2" s="70"/>
      <c r="I2" s="70"/>
      <c r="J2" s="70"/>
      <c r="K2" s="70"/>
      <c r="L2" s="70"/>
      <c r="M2" s="70"/>
    </row>
    <row r="3" spans="1:13" ht="18.75">
      <c r="A3" s="70" t="s">
        <v>448</v>
      </c>
      <c r="B3" s="70"/>
      <c r="C3" s="70"/>
      <c r="D3" s="70"/>
      <c r="E3" s="70"/>
      <c r="F3" s="70"/>
      <c r="G3" s="70"/>
      <c r="H3" s="70"/>
      <c r="I3" s="70"/>
      <c r="J3" s="70"/>
      <c r="K3" s="70"/>
      <c r="L3" s="70"/>
      <c r="M3" s="70"/>
    </row>
    <row r="4" spans="1:13" ht="18.75">
      <c r="A4" s="70"/>
      <c r="B4" s="70"/>
      <c r="C4" s="70"/>
      <c r="D4" s="70"/>
      <c r="E4" s="70"/>
      <c r="F4" s="70"/>
      <c r="G4" s="70"/>
      <c r="H4" s="70"/>
      <c r="I4" s="70"/>
      <c r="J4" s="70"/>
      <c r="K4" s="70"/>
      <c r="L4" s="70"/>
      <c r="M4" s="70"/>
    </row>
    <row r="5" spans="1:13" ht="18.75">
      <c r="A5" s="70"/>
      <c r="B5" s="70"/>
      <c r="C5" s="70"/>
      <c r="D5" s="70"/>
      <c r="E5" s="70"/>
      <c r="F5" s="70"/>
      <c r="G5" s="70"/>
      <c r="H5" s="70"/>
      <c r="I5" s="70"/>
      <c r="J5" s="70"/>
      <c r="K5" s="70"/>
      <c r="L5" s="70"/>
      <c r="M5" s="70"/>
    </row>
    <row r="7" spans="1:13" ht="15.75">
      <c r="A7" s="69" t="s">
        <v>324</v>
      </c>
      <c r="B7" s="69"/>
      <c r="C7" s="69"/>
      <c r="D7" s="69"/>
      <c r="E7" s="69"/>
      <c r="F7" s="69"/>
      <c r="G7" s="69"/>
      <c r="H7" s="69"/>
      <c r="I7" s="69"/>
      <c r="J7" s="69"/>
      <c r="K7" s="69"/>
      <c r="L7" s="69"/>
      <c r="M7" s="69"/>
    </row>
    <row r="9" spans="1:13" ht="69" customHeight="1">
      <c r="A9" s="73" t="s">
        <v>462</v>
      </c>
      <c r="B9" s="73"/>
      <c r="C9" s="73"/>
      <c r="D9" s="73"/>
      <c r="E9" s="73"/>
      <c r="F9" s="73"/>
      <c r="G9" s="73"/>
      <c r="H9" s="73"/>
      <c r="I9" s="73"/>
      <c r="J9" s="73"/>
      <c r="K9" s="73"/>
      <c r="L9" s="73"/>
      <c r="M9" s="73"/>
    </row>
    <row r="10" spans="1:13" ht="12.75" customHeight="1"/>
    <row r="11" spans="1:13" ht="126" customHeight="1">
      <c r="A11" s="74" t="s">
        <v>325</v>
      </c>
      <c r="B11" s="74"/>
      <c r="C11" s="74"/>
      <c r="D11" s="74"/>
      <c r="E11" s="74"/>
      <c r="F11" s="74"/>
      <c r="G11" s="74"/>
      <c r="H11" s="74"/>
      <c r="I11" s="74"/>
      <c r="J11" s="74"/>
      <c r="K11" s="74"/>
      <c r="L11" s="74"/>
      <c r="M11" s="74"/>
    </row>
    <row r="12" spans="1:13" ht="12.75" customHeight="1"/>
    <row r="13" spans="1:13" ht="87.95" customHeight="1">
      <c r="A13" s="74" t="s">
        <v>447</v>
      </c>
      <c r="B13" s="74"/>
      <c r="C13" s="74"/>
      <c r="D13" s="74"/>
      <c r="E13" s="74"/>
      <c r="F13" s="74"/>
      <c r="G13" s="74"/>
      <c r="H13" s="74"/>
      <c r="I13" s="74"/>
      <c r="J13" s="74"/>
      <c r="K13" s="74"/>
      <c r="L13" s="74"/>
      <c r="M13" s="74"/>
    </row>
  </sheetData>
  <mergeCells count="9">
    <mergeCell ref="A9:M9"/>
    <mergeCell ref="A11:M11"/>
    <mergeCell ref="A13:M13"/>
    <mergeCell ref="A1:M1"/>
    <mergeCell ref="A2:M2"/>
    <mergeCell ref="A3:M3"/>
    <mergeCell ref="A4:M4"/>
    <mergeCell ref="A5:M5"/>
    <mergeCell ref="A7:M7"/>
  </mergeCells>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M12"/>
  <sheetViews>
    <sheetView workbookViewId="0">
      <selection activeCell="A13" sqref="A13"/>
    </sheetView>
  </sheetViews>
  <sheetFormatPr defaultRowHeight="15"/>
  <cols>
    <col min="1" max="16384" width="9.140625" style="36"/>
  </cols>
  <sheetData>
    <row r="1" spans="1:13" s="32" customFormat="1" ht="18.75">
      <c r="A1" s="70" t="s">
        <v>313</v>
      </c>
      <c r="B1" s="70"/>
      <c r="C1" s="70"/>
      <c r="D1" s="70"/>
      <c r="E1" s="70"/>
      <c r="F1" s="70"/>
      <c r="G1" s="70"/>
      <c r="H1" s="70"/>
      <c r="I1" s="70"/>
      <c r="J1" s="70"/>
      <c r="K1" s="70"/>
      <c r="L1" s="70"/>
      <c r="M1" s="70"/>
    </row>
    <row r="2" spans="1:13" s="32" customFormat="1" ht="18.75">
      <c r="A2" s="70" t="s">
        <v>314</v>
      </c>
      <c r="B2" s="70"/>
      <c r="C2" s="70"/>
      <c r="D2" s="70"/>
      <c r="E2" s="70"/>
      <c r="F2" s="70"/>
      <c r="G2" s="70"/>
      <c r="H2" s="70"/>
      <c r="I2" s="70"/>
      <c r="J2" s="70"/>
      <c r="K2" s="70"/>
      <c r="L2" s="70"/>
      <c r="M2" s="70"/>
    </row>
    <row r="3" spans="1:13" s="32" customFormat="1" ht="18.75">
      <c r="A3" s="70" t="s">
        <v>448</v>
      </c>
      <c r="B3" s="70"/>
      <c r="C3" s="70"/>
      <c r="D3" s="70"/>
      <c r="E3" s="70"/>
      <c r="F3" s="70"/>
      <c r="G3" s="70"/>
      <c r="H3" s="70"/>
      <c r="I3" s="70"/>
      <c r="J3" s="70"/>
      <c r="K3" s="70"/>
      <c r="L3" s="70"/>
      <c r="M3" s="70"/>
    </row>
    <row r="4" spans="1:13" s="32" customFormat="1" ht="18.75">
      <c r="A4" s="70"/>
      <c r="B4" s="70"/>
      <c r="C4" s="70"/>
      <c r="D4" s="70"/>
      <c r="E4" s="70"/>
      <c r="F4" s="70"/>
      <c r="G4" s="70"/>
      <c r="H4" s="70"/>
      <c r="I4" s="70"/>
      <c r="J4" s="70"/>
      <c r="K4" s="70"/>
      <c r="L4" s="70"/>
      <c r="M4" s="70"/>
    </row>
    <row r="5" spans="1:13" s="32" customFormat="1" ht="18.75">
      <c r="A5" s="70"/>
      <c r="B5" s="70"/>
      <c r="C5" s="70"/>
      <c r="D5" s="70"/>
      <c r="E5" s="70"/>
      <c r="F5" s="70"/>
      <c r="G5" s="70"/>
      <c r="H5" s="70"/>
      <c r="I5" s="70"/>
      <c r="J5" s="70"/>
      <c r="K5" s="70"/>
      <c r="L5" s="70"/>
      <c r="M5" s="70"/>
    </row>
    <row r="12" spans="1:13" s="32" customFormat="1" ht="18.75">
      <c r="A12" s="70" t="s">
        <v>454</v>
      </c>
      <c r="B12" s="70"/>
      <c r="C12" s="70"/>
      <c r="D12" s="70"/>
      <c r="E12" s="70"/>
      <c r="F12" s="70"/>
      <c r="G12" s="70"/>
      <c r="H12" s="70"/>
      <c r="I12" s="70"/>
      <c r="J12" s="70"/>
      <c r="K12" s="70"/>
      <c r="L12" s="70"/>
      <c r="M12" s="70"/>
    </row>
  </sheetData>
  <mergeCells count="6">
    <mergeCell ref="A12:M12"/>
    <mergeCell ref="A1:M1"/>
    <mergeCell ref="A2:M2"/>
    <mergeCell ref="A3:M3"/>
    <mergeCell ref="A4:M4"/>
    <mergeCell ref="A5:M5"/>
  </mergeCells>
  <pageMargins left="0.75" right="0.75" top="1" bottom="1" header="0.5" footer="0.5"/>
  <pageSetup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M991"/>
  <sheetViews>
    <sheetView topLeftCell="A220" workbookViewId="0"/>
  </sheetViews>
  <sheetFormatPr defaultColWidth="9.140625" defaultRowHeight="10.5"/>
  <cols>
    <col min="1" max="1" width="4.5703125" style="1" customWidth="1"/>
    <col min="2" max="2" width="24.7109375" style="1" customWidth="1"/>
    <col min="3" max="12" width="9.42578125" style="1" customWidth="1"/>
    <col min="13" max="14" width="9.140625" style="1" customWidth="1"/>
    <col min="15" max="16384" width="9.140625" style="1"/>
  </cols>
  <sheetData>
    <row r="1" spans="1:12">
      <c r="A1" s="2" t="s">
        <v>0</v>
      </c>
      <c r="L1" s="30"/>
    </row>
    <row r="2" spans="1:12">
      <c r="L2" s="30"/>
    </row>
    <row r="3" spans="1:12">
      <c r="A3" s="4" t="s">
        <v>1</v>
      </c>
      <c r="B3" s="4"/>
      <c r="C3" s="4"/>
      <c r="D3" s="4" t="s">
        <v>2</v>
      </c>
      <c r="E3" s="4"/>
      <c r="F3" s="4"/>
      <c r="G3" s="4"/>
      <c r="H3" s="4" t="s">
        <v>3</v>
      </c>
      <c r="I3" s="4"/>
      <c r="J3" s="4"/>
      <c r="K3" s="4"/>
      <c r="L3" s="31" t="s">
        <v>4</v>
      </c>
    </row>
    <row r="4" spans="1:12">
      <c r="L4" s="30"/>
    </row>
    <row r="5" spans="1:12">
      <c r="A5" s="2" t="s">
        <v>0</v>
      </c>
      <c r="L5" s="30" t="str">
        <f>HYPERLINK("#CAP!A4","1")</f>
        <v>1</v>
      </c>
    </row>
    <row r="6" spans="1:12">
      <c r="L6" s="30"/>
    </row>
    <row r="7" spans="1:12">
      <c r="A7" s="2" t="s">
        <v>5</v>
      </c>
      <c r="L7" s="30" t="str">
        <f>HYPERLINK("#CAP!A38","2")</f>
        <v>2</v>
      </c>
    </row>
    <row r="8" spans="1:12">
      <c r="L8" s="30"/>
    </row>
    <row r="9" spans="1:12">
      <c r="A9" s="2" t="s">
        <v>6</v>
      </c>
      <c r="L9" s="30" t="str">
        <f>HYPERLINK("#CAP!A236","24")</f>
        <v>24</v>
      </c>
    </row>
    <row r="10" spans="1:12">
      <c r="A10" s="1">
        <v>1</v>
      </c>
      <c r="B10" s="1" t="s">
        <v>7</v>
      </c>
      <c r="L10" s="30" t="str">
        <f>HYPERLINK("#CAP!A277","25")</f>
        <v>25</v>
      </c>
    </row>
    <row r="11" spans="1:12">
      <c r="A11" s="1">
        <v>1</v>
      </c>
      <c r="B11" s="1" t="s">
        <v>8</v>
      </c>
      <c r="L11" s="30" t="str">
        <f>HYPERLINK("#CAP!A322","26")</f>
        <v>26</v>
      </c>
    </row>
    <row r="12" spans="1:12">
      <c r="A12" s="1">
        <v>1</v>
      </c>
      <c r="B12" s="1" t="s">
        <v>9</v>
      </c>
      <c r="D12" s="1" t="s">
        <v>463</v>
      </c>
      <c r="H12" s="1" t="s">
        <v>464</v>
      </c>
      <c r="L12" s="30" t="str">
        <f>HYPERLINK("#CAP!A333","27")</f>
        <v>27</v>
      </c>
    </row>
    <row r="13" spans="1:12">
      <c r="A13" s="1">
        <v>1</v>
      </c>
      <c r="B13" s="1" t="s">
        <v>10</v>
      </c>
      <c r="D13" s="1" t="s">
        <v>11</v>
      </c>
      <c r="H13" s="1" t="s">
        <v>12</v>
      </c>
      <c r="L13" s="30" t="str">
        <f>HYPERLINK("#CAP!A361","28")</f>
        <v>28</v>
      </c>
    </row>
    <row r="14" spans="1:12">
      <c r="A14" s="1">
        <v>1</v>
      </c>
      <c r="B14" s="1" t="s">
        <v>13</v>
      </c>
      <c r="D14" s="1" t="s">
        <v>14</v>
      </c>
      <c r="H14" s="1" t="s">
        <v>12</v>
      </c>
      <c r="L14" s="30" t="str">
        <f>HYPERLINK("#CAP!A373","29")</f>
        <v>29</v>
      </c>
    </row>
    <row r="15" spans="1:12">
      <c r="A15" s="1">
        <v>1</v>
      </c>
      <c r="B15" s="1" t="s">
        <v>15</v>
      </c>
      <c r="D15" s="1" t="s">
        <v>16</v>
      </c>
      <c r="H15" s="1" t="s">
        <v>12</v>
      </c>
      <c r="L15" s="30" t="str">
        <f>HYPERLINK("#CAP!A385","30")</f>
        <v>30</v>
      </c>
    </row>
    <row r="16" spans="1:12">
      <c r="A16" s="1">
        <v>1</v>
      </c>
      <c r="B16" s="1" t="s">
        <v>17</v>
      </c>
      <c r="D16" s="1" t="s">
        <v>18</v>
      </c>
      <c r="H16" s="1" t="s">
        <v>19</v>
      </c>
      <c r="L16" s="30"/>
    </row>
    <row r="17" spans="1:12">
      <c r="A17" s="1">
        <v>1</v>
      </c>
      <c r="B17" s="1" t="s">
        <v>20</v>
      </c>
      <c r="D17" s="1" t="s">
        <v>18</v>
      </c>
      <c r="H17" s="1" t="s">
        <v>19</v>
      </c>
      <c r="L17" s="30"/>
    </row>
    <row r="18" spans="1:12">
      <c r="A18" s="1">
        <v>1</v>
      </c>
      <c r="B18" s="1" t="s">
        <v>21</v>
      </c>
      <c r="D18" s="1" t="s">
        <v>18</v>
      </c>
      <c r="H18" s="1" t="s">
        <v>19</v>
      </c>
      <c r="L18" s="30"/>
    </row>
    <row r="19" spans="1:12">
      <c r="A19" s="1">
        <v>1</v>
      </c>
      <c r="B19" s="1" t="s">
        <v>22</v>
      </c>
      <c r="L19" s="30" t="str">
        <f>HYPERLINK("#CAP!A397","31")</f>
        <v>31</v>
      </c>
    </row>
    <row r="20" spans="1:12">
      <c r="L20" s="30"/>
    </row>
    <row r="21" spans="1:12">
      <c r="A21" s="2" t="s">
        <v>23</v>
      </c>
      <c r="L21" s="30" t="str">
        <f>HYPERLINK("#CAP!A419","32")</f>
        <v>32</v>
      </c>
    </row>
    <row r="22" spans="1:12">
      <c r="A22" s="1">
        <v>2</v>
      </c>
      <c r="B22" s="1" t="s">
        <v>7</v>
      </c>
      <c r="L22" s="30" t="str">
        <f>HYPERLINK("#CAP!A460","33")</f>
        <v>33</v>
      </c>
    </row>
    <row r="23" spans="1:12">
      <c r="A23" s="1">
        <v>2</v>
      </c>
      <c r="B23" s="1" t="s">
        <v>8</v>
      </c>
      <c r="L23" s="30" t="str">
        <f>HYPERLINK("#CAP!A484","34")</f>
        <v>34</v>
      </c>
    </row>
    <row r="24" spans="1:12">
      <c r="A24" s="1">
        <v>2</v>
      </c>
      <c r="B24" s="1" t="s">
        <v>10</v>
      </c>
      <c r="D24" s="1" t="s">
        <v>465</v>
      </c>
      <c r="H24" s="1" t="s">
        <v>24</v>
      </c>
      <c r="L24" s="30" t="str">
        <f>HYPERLINK("#CAP!A495","35")</f>
        <v>35</v>
      </c>
    </row>
    <row r="25" spans="1:12">
      <c r="A25" s="1">
        <v>2</v>
      </c>
      <c r="B25" s="1" t="s">
        <v>22</v>
      </c>
      <c r="L25" s="30" t="str">
        <f>HYPERLINK("#CAP!A646","39")</f>
        <v>39</v>
      </c>
    </row>
    <row r="26" spans="1:12">
      <c r="L26" s="30"/>
    </row>
    <row r="27" spans="1:12">
      <c r="A27" s="2" t="s">
        <v>25</v>
      </c>
      <c r="L27" s="30" t="str">
        <f>HYPERLINK("#CAP!A794","43")</f>
        <v>43</v>
      </c>
    </row>
    <row r="28" spans="1:12">
      <c r="A28" s="1">
        <v>3</v>
      </c>
      <c r="B28" s="1" t="s">
        <v>7</v>
      </c>
      <c r="L28" s="30" t="str">
        <f>HYPERLINK("#CAP!A835","44")</f>
        <v>44</v>
      </c>
    </row>
    <row r="29" spans="1:12">
      <c r="A29" s="1">
        <v>3</v>
      </c>
      <c r="B29" s="1" t="s">
        <v>8</v>
      </c>
      <c r="L29" s="30" t="str">
        <f>HYPERLINK("#CAP!A859","45")</f>
        <v>45</v>
      </c>
    </row>
    <row r="30" spans="1:12">
      <c r="A30" s="1">
        <v>3</v>
      </c>
      <c r="B30" s="1" t="s">
        <v>13</v>
      </c>
      <c r="D30" s="1" t="s">
        <v>466</v>
      </c>
      <c r="H30" s="1" t="s">
        <v>455</v>
      </c>
      <c r="L30" s="30" t="str">
        <f>HYPERLINK("#CAP!A870","46")</f>
        <v>46</v>
      </c>
    </row>
    <row r="31" spans="1:12">
      <c r="A31" s="1">
        <v>3</v>
      </c>
      <c r="B31" s="1" t="s">
        <v>22</v>
      </c>
      <c r="L31" s="30" t="str">
        <f>HYPERLINK("#CAP!A887","47")</f>
        <v>47</v>
      </c>
    </row>
    <row r="32" spans="1:12">
      <c r="L32" s="30"/>
    </row>
    <row r="33" spans="1:12">
      <c r="A33" s="2" t="s">
        <v>26</v>
      </c>
      <c r="L33" s="30" t="str">
        <f>HYPERLINK("#CAP!A898","48")</f>
        <v>48</v>
      </c>
    </row>
    <row r="34" spans="1:12">
      <c r="A34" s="1">
        <v>4</v>
      </c>
      <c r="B34" s="1" t="s">
        <v>7</v>
      </c>
      <c r="L34" s="30" t="str">
        <f>HYPERLINK("#CAP!A939","49")</f>
        <v>49</v>
      </c>
    </row>
    <row r="35" spans="1:12">
      <c r="A35" s="1">
        <v>4</v>
      </c>
      <c r="B35" s="1" t="s">
        <v>8</v>
      </c>
      <c r="L35" s="30" t="str">
        <f>HYPERLINK("#CAP!A963","50")</f>
        <v>50</v>
      </c>
    </row>
    <row r="36" spans="1:12">
      <c r="A36" s="1">
        <v>4</v>
      </c>
      <c r="B36" s="1" t="s">
        <v>15</v>
      </c>
      <c r="D36" s="1" t="s">
        <v>27</v>
      </c>
      <c r="H36" s="1" t="s">
        <v>28</v>
      </c>
      <c r="L36" s="30" t="str">
        <f>HYPERLINK("#CAP!A974","51")</f>
        <v>51</v>
      </c>
    </row>
    <row r="37" spans="1:12">
      <c r="A37" s="1">
        <v>4</v>
      </c>
      <c r="B37" s="1" t="s">
        <v>22</v>
      </c>
      <c r="L37" s="30" t="str">
        <f>HYPERLINK("#CAP!A986","52")</f>
        <v>52</v>
      </c>
    </row>
    <row r="38" spans="1:12">
      <c r="A38" s="2" t="s">
        <v>5</v>
      </c>
      <c r="L38" s="30"/>
    </row>
    <row r="39" spans="1:12">
      <c r="L39" s="30"/>
    </row>
    <row r="40" spans="1:12" ht="44.1" customHeight="1">
      <c r="A40" s="6"/>
      <c r="B40" s="8" t="s">
        <v>29</v>
      </c>
      <c r="C40" s="6" t="s">
        <v>30</v>
      </c>
      <c r="D40" s="6" t="s">
        <v>31</v>
      </c>
      <c r="E40" s="6" t="s">
        <v>32</v>
      </c>
      <c r="F40" s="6" t="s">
        <v>33</v>
      </c>
      <c r="G40" s="6" t="s">
        <v>34</v>
      </c>
      <c r="H40" s="6" t="s">
        <v>35</v>
      </c>
      <c r="I40" s="6" t="s">
        <v>36</v>
      </c>
      <c r="J40" s="6" t="s">
        <v>37</v>
      </c>
      <c r="K40" s="6" t="s">
        <v>38</v>
      </c>
      <c r="L40" s="6" t="s">
        <v>467</v>
      </c>
    </row>
    <row r="41" spans="1:12">
      <c r="A41" s="1">
        <v>1</v>
      </c>
      <c r="B41" s="1" t="str">
        <f>HYPERLINK("#alloc_1","1030 - ATTORNEY GENERAL")</f>
        <v>1030 - ATTORNEY GENERAL</v>
      </c>
      <c r="C41" s="7">
        <v>126085.61578956035</v>
      </c>
      <c r="D41" s="7">
        <v>15253.509242203014</v>
      </c>
      <c r="E41" s="7">
        <v>48602.894156323186</v>
      </c>
      <c r="F41" s="7">
        <v>13032.816526515127</v>
      </c>
      <c r="G41" s="7">
        <v>74854.050174578195</v>
      </c>
      <c r="H41" s="7">
        <v>295749.80309805868</v>
      </c>
      <c r="I41" s="7">
        <v>34350.779475025418</v>
      </c>
      <c r="J41" s="7">
        <v>167675.14062855637</v>
      </c>
      <c r="K41" s="7">
        <v>245344.75947120515</v>
      </c>
      <c r="L41" s="7">
        <v>35314.554101315647</v>
      </c>
    </row>
    <row r="42" spans="1:12">
      <c r="A42" s="1">
        <v>2</v>
      </c>
      <c r="B42" s="1" t="str">
        <f>HYPERLINK("#alloc_2","1030 - AGENCY LEGAL SERVICES")</f>
        <v>1030 - AGENCY LEGAL SERVICES</v>
      </c>
      <c r="C42" s="1">
        <v>0</v>
      </c>
      <c r="D42" s="1">
        <v>0</v>
      </c>
      <c r="E42" s="1">
        <v>0</v>
      </c>
      <c r="F42" s="1">
        <v>0</v>
      </c>
      <c r="G42" s="1">
        <v>0</v>
      </c>
      <c r="H42" s="1">
        <v>0</v>
      </c>
      <c r="I42" s="1">
        <v>0</v>
      </c>
      <c r="J42" s="1">
        <v>0</v>
      </c>
      <c r="K42" s="1">
        <v>0</v>
      </c>
      <c r="L42" s="1">
        <v>0</v>
      </c>
    </row>
    <row r="43" spans="1:12">
      <c r="A43" s="1">
        <v>3</v>
      </c>
      <c r="B43" s="1" t="str">
        <f>HYPERLINK("#alloc_3","1030 - INVESTIGATIONS ADMIN")</f>
        <v>1030 - INVESTIGATIONS ADMIN</v>
      </c>
      <c r="C43" s="1">
        <v>71212.16795354888</v>
      </c>
      <c r="D43" s="1">
        <v>0</v>
      </c>
      <c r="E43" s="1">
        <v>14242.433590709777</v>
      </c>
      <c r="F43" s="1">
        <v>0</v>
      </c>
      <c r="G43" s="1">
        <v>0</v>
      </c>
      <c r="H43" s="1">
        <v>85454.601544258665</v>
      </c>
      <c r="I43" s="1">
        <v>9494.9557271398498</v>
      </c>
      <c r="J43" s="1">
        <v>42727.300772129325</v>
      </c>
      <c r="K43" s="1">
        <v>0</v>
      </c>
      <c r="L43" s="1">
        <v>0</v>
      </c>
    </row>
    <row r="44" spans="1:12">
      <c r="A44" s="1">
        <v>4</v>
      </c>
      <c r="B44" s="1" t="str">
        <f>HYPERLINK("#alloc_4","1030 - NDOT CLAIMS ADJUSTORS")</f>
        <v>1030 - NDOT CLAIMS ADJUSTORS</v>
      </c>
      <c r="C44" s="1">
        <v>0</v>
      </c>
      <c r="D44" s="1">
        <v>0</v>
      </c>
      <c r="E44" s="1">
        <v>0</v>
      </c>
      <c r="F44" s="1">
        <v>0</v>
      </c>
      <c r="G44" s="1">
        <v>0</v>
      </c>
      <c r="H44" s="1">
        <v>0</v>
      </c>
      <c r="I44" s="1">
        <v>0</v>
      </c>
      <c r="J44" s="1">
        <v>0</v>
      </c>
      <c r="K44" s="1">
        <v>0</v>
      </c>
      <c r="L44" s="1">
        <v>0</v>
      </c>
    </row>
    <row r="46" spans="1:12" ht="11.25" thickBot="1">
      <c r="A46" s="2" t="s">
        <v>40</v>
      </c>
      <c r="C46" s="9">
        <v>197297.78374310923</v>
      </c>
      <c r="D46" s="9">
        <v>15253.509242203014</v>
      </c>
      <c r="E46" s="9">
        <v>62845.32774703297</v>
      </c>
      <c r="F46" s="9">
        <v>13032.816526515127</v>
      </c>
      <c r="G46" s="9">
        <v>74854.050174578195</v>
      </c>
      <c r="H46" s="9">
        <v>381204.40464231739</v>
      </c>
      <c r="I46" s="9">
        <v>43845.73520216527</v>
      </c>
      <c r="J46" s="9">
        <v>210402.4414006857</v>
      </c>
      <c r="K46" s="9">
        <v>245344.75947120515</v>
      </c>
      <c r="L46" s="9">
        <v>35314.554101315647</v>
      </c>
    </row>
    <row r="47" spans="1:12" ht="11.25" thickTop="1">
      <c r="A47" s="2" t="s">
        <v>5</v>
      </c>
    </row>
    <row r="49" spans="1:12" ht="44.1" customHeight="1">
      <c r="A49" s="6"/>
      <c r="B49" s="8" t="s">
        <v>29</v>
      </c>
      <c r="C49" s="6" t="s">
        <v>39</v>
      </c>
      <c r="D49" s="6" t="s">
        <v>41</v>
      </c>
      <c r="E49" s="6" t="s">
        <v>42</v>
      </c>
      <c r="F49" s="6" t="s">
        <v>43</v>
      </c>
      <c r="G49" s="6" t="s">
        <v>44</v>
      </c>
      <c r="H49" s="6" t="s">
        <v>45</v>
      </c>
      <c r="I49" s="6" t="s">
        <v>46</v>
      </c>
      <c r="J49" s="6" t="s">
        <v>47</v>
      </c>
      <c r="K49" s="6" t="s">
        <v>48</v>
      </c>
      <c r="L49" s="6" t="s">
        <v>49</v>
      </c>
    </row>
    <row r="50" spans="1:12">
      <c r="A50" s="1">
        <v>1</v>
      </c>
      <c r="B50" s="1" t="str">
        <f>HYPERLINK("#alloc_1","1030 - ATTORNEY GENERAL")</f>
        <v>1030 - ATTORNEY GENERAL</v>
      </c>
      <c r="C50" s="7">
        <v>12150.637648819118</v>
      </c>
      <c r="D50" s="7">
        <v>7129.1493900692976</v>
      </c>
      <c r="E50" s="7">
        <v>15085.164329313893</v>
      </c>
      <c r="F50" s="7">
        <v>197739.48070427336</v>
      </c>
      <c r="G50" s="7">
        <v>0</v>
      </c>
      <c r="H50" s="7">
        <v>0</v>
      </c>
      <c r="I50" s="7">
        <v>0</v>
      </c>
      <c r="J50" s="7">
        <v>0</v>
      </c>
      <c r="K50" s="7">
        <v>0</v>
      </c>
      <c r="L50" s="7">
        <v>0</v>
      </c>
    </row>
    <row r="51" spans="1:12">
      <c r="A51" s="1">
        <v>2</v>
      </c>
      <c r="B51" s="1" t="str">
        <f>HYPERLINK("#alloc_2","1030 - AGENCY LEGAL SERVICES")</f>
        <v>1030 - AGENCY LEGAL SERVICES</v>
      </c>
      <c r="C51" s="1">
        <v>0</v>
      </c>
      <c r="D51" s="1">
        <v>0</v>
      </c>
      <c r="E51" s="1">
        <v>0</v>
      </c>
      <c r="F51" s="1">
        <v>0</v>
      </c>
      <c r="G51" s="1">
        <v>11325.316185733473</v>
      </c>
      <c r="H51" s="1">
        <v>748.90754804445362</v>
      </c>
      <c r="I51" s="1">
        <v>69954.078518356415</v>
      </c>
      <c r="J51" s="1">
        <v>5807.8544542222926</v>
      </c>
      <c r="K51" s="1">
        <v>1551.3084923777969</v>
      </c>
      <c r="L51" s="1">
        <v>28275.080895555904</v>
      </c>
    </row>
    <row r="52" spans="1:12">
      <c r="A52" s="1">
        <v>3</v>
      </c>
      <c r="B52" s="1" t="str">
        <f>HYPERLINK("#alloc_3","1030 - INVESTIGATIONS ADMIN")</f>
        <v>1030 - INVESTIGATIONS ADMIN</v>
      </c>
      <c r="C52" s="1">
        <v>0</v>
      </c>
      <c r="D52" s="1">
        <v>0</v>
      </c>
      <c r="E52" s="1">
        <v>0</v>
      </c>
      <c r="F52" s="1">
        <v>18989.9114542797</v>
      </c>
      <c r="G52" s="1">
        <v>0</v>
      </c>
      <c r="H52" s="1">
        <v>0</v>
      </c>
      <c r="I52" s="1">
        <v>0</v>
      </c>
      <c r="J52" s="1">
        <v>0</v>
      </c>
      <c r="K52" s="1">
        <v>0</v>
      </c>
      <c r="L52" s="1">
        <v>0</v>
      </c>
    </row>
    <row r="53" spans="1:12">
      <c r="A53" s="1">
        <v>4</v>
      </c>
      <c r="B53" s="1" t="str">
        <f>HYPERLINK("#alloc_4","1030 - NDOT CLAIMS ADJUSTORS")</f>
        <v>1030 - NDOT CLAIMS ADJUSTORS</v>
      </c>
      <c r="C53" s="1">
        <v>0</v>
      </c>
      <c r="D53" s="1">
        <v>0</v>
      </c>
      <c r="E53" s="1">
        <v>0</v>
      </c>
      <c r="F53" s="1">
        <v>0</v>
      </c>
      <c r="G53" s="1">
        <v>0</v>
      </c>
      <c r="H53" s="1">
        <v>0</v>
      </c>
      <c r="I53" s="1">
        <v>0</v>
      </c>
      <c r="J53" s="1">
        <v>0</v>
      </c>
      <c r="K53" s="1">
        <v>0</v>
      </c>
      <c r="L53" s="1">
        <v>0</v>
      </c>
    </row>
    <row r="55" spans="1:12" ht="11.25" thickBot="1">
      <c r="A55" s="2" t="s">
        <v>40</v>
      </c>
      <c r="C55" s="9">
        <v>12150.637648819118</v>
      </c>
      <c r="D55" s="9">
        <v>7129.1493900692976</v>
      </c>
      <c r="E55" s="9">
        <v>15085.164329313893</v>
      </c>
      <c r="F55" s="9">
        <v>216729.39215855306</v>
      </c>
      <c r="G55" s="9">
        <v>11325.316185733473</v>
      </c>
      <c r="H55" s="9">
        <v>748.90754804445362</v>
      </c>
      <c r="I55" s="9">
        <v>69954.078518356415</v>
      </c>
      <c r="J55" s="9">
        <v>5807.8544542222926</v>
      </c>
      <c r="K55" s="9">
        <v>1551.3084923777969</v>
      </c>
      <c r="L55" s="9">
        <v>28275.080895555904</v>
      </c>
    </row>
    <row r="56" spans="1:12" ht="11.25" thickTop="1">
      <c r="A56" s="2" t="s">
        <v>5</v>
      </c>
    </row>
    <row r="58" spans="1:12" ht="44.1" customHeight="1">
      <c r="A58" s="6"/>
      <c r="B58" s="8" t="s">
        <v>29</v>
      </c>
      <c r="C58" s="6" t="s">
        <v>50</v>
      </c>
      <c r="D58" s="6" t="s">
        <v>51</v>
      </c>
      <c r="E58" s="6" t="s">
        <v>52</v>
      </c>
      <c r="F58" s="6" t="s">
        <v>53</v>
      </c>
      <c r="G58" s="6" t="s">
        <v>54</v>
      </c>
      <c r="H58" s="6" t="s">
        <v>55</v>
      </c>
      <c r="I58" s="6" t="s">
        <v>56</v>
      </c>
      <c r="J58" s="6" t="s">
        <v>57</v>
      </c>
      <c r="K58" s="6" t="s">
        <v>58</v>
      </c>
      <c r="L58" s="6" t="s">
        <v>468</v>
      </c>
    </row>
    <row r="59" spans="1:12">
      <c r="A59" s="1">
        <v>1</v>
      </c>
      <c r="B59" s="1" t="str">
        <f>HYPERLINK("#alloc_1","1030 - ATTORNEY GENERAL")</f>
        <v>1030 - ATTORNEY GENERAL</v>
      </c>
      <c r="C59" s="7">
        <v>0</v>
      </c>
      <c r="D59" s="7">
        <v>0</v>
      </c>
      <c r="E59" s="7">
        <v>0</v>
      </c>
      <c r="F59" s="7">
        <v>0</v>
      </c>
      <c r="G59" s="7">
        <v>0</v>
      </c>
      <c r="H59" s="7">
        <v>0</v>
      </c>
      <c r="I59" s="7">
        <v>0</v>
      </c>
      <c r="J59" s="7">
        <v>0</v>
      </c>
      <c r="K59" s="7">
        <v>0</v>
      </c>
      <c r="L59" s="7">
        <v>0</v>
      </c>
    </row>
    <row r="60" spans="1:12">
      <c r="A60" s="1">
        <v>2</v>
      </c>
      <c r="B60" s="1" t="str">
        <f>HYPERLINK("#alloc_2","1030 - AGENCY LEGAL SERVICES")</f>
        <v>1030 - AGENCY LEGAL SERVICES</v>
      </c>
      <c r="C60" s="1">
        <v>580.78544542222926</v>
      </c>
      <c r="D60" s="1">
        <v>0</v>
      </c>
      <c r="E60" s="1">
        <v>277616.97129457677</v>
      </c>
      <c r="F60" s="1">
        <v>5425.7587664445109</v>
      </c>
      <c r="G60" s="1">
        <v>215555.46130295823</v>
      </c>
      <c r="H60" s="1">
        <v>0</v>
      </c>
      <c r="I60" s="1">
        <v>0</v>
      </c>
      <c r="J60" s="1">
        <v>120658.17628646815</v>
      </c>
      <c r="K60" s="1">
        <v>0</v>
      </c>
      <c r="L60" s="1">
        <v>58315.443868645161</v>
      </c>
    </row>
    <row r="61" spans="1:12">
      <c r="A61" s="1">
        <v>3</v>
      </c>
      <c r="B61" s="1" t="str">
        <f>HYPERLINK("#alloc_3","1030 - INVESTIGATIONS ADMIN")</f>
        <v>1030 - INVESTIGATIONS ADMIN</v>
      </c>
      <c r="C61" s="1">
        <v>0</v>
      </c>
      <c r="D61" s="1">
        <v>0</v>
      </c>
      <c r="E61" s="1">
        <v>0</v>
      </c>
      <c r="F61" s="1">
        <v>0</v>
      </c>
      <c r="G61" s="1">
        <v>0</v>
      </c>
      <c r="H61" s="1">
        <v>0</v>
      </c>
      <c r="I61" s="1">
        <v>0</v>
      </c>
      <c r="J61" s="1">
        <v>0</v>
      </c>
      <c r="K61" s="1">
        <v>0</v>
      </c>
      <c r="L61" s="1">
        <v>0</v>
      </c>
    </row>
    <row r="62" spans="1:12">
      <c r="A62" s="1">
        <v>4</v>
      </c>
      <c r="B62" s="1" t="str">
        <f>HYPERLINK("#alloc_4","1030 - NDOT CLAIMS ADJUSTORS")</f>
        <v>1030 - NDOT CLAIMS ADJUSTORS</v>
      </c>
      <c r="C62" s="1">
        <v>0</v>
      </c>
      <c r="D62" s="1">
        <v>0</v>
      </c>
      <c r="E62" s="1">
        <v>0</v>
      </c>
      <c r="F62" s="1">
        <v>0</v>
      </c>
      <c r="G62" s="1">
        <v>0</v>
      </c>
      <c r="H62" s="1">
        <v>0</v>
      </c>
      <c r="I62" s="1">
        <v>0</v>
      </c>
      <c r="J62" s="1">
        <v>0</v>
      </c>
      <c r="K62" s="1">
        <v>0</v>
      </c>
      <c r="L62" s="1">
        <v>0</v>
      </c>
    </row>
    <row r="64" spans="1:12" ht="11.25" thickBot="1">
      <c r="A64" s="2" t="s">
        <v>40</v>
      </c>
      <c r="C64" s="9">
        <v>580.78544542222926</v>
      </c>
      <c r="D64" s="9">
        <v>0</v>
      </c>
      <c r="E64" s="9">
        <v>277616.97129457677</v>
      </c>
      <c r="F64" s="9">
        <v>5425.7587664445109</v>
      </c>
      <c r="G64" s="9">
        <v>215555.46130295823</v>
      </c>
      <c r="H64" s="9">
        <v>0</v>
      </c>
      <c r="I64" s="9">
        <v>0</v>
      </c>
      <c r="J64" s="9">
        <v>120658.17628646815</v>
      </c>
      <c r="K64" s="9">
        <v>0</v>
      </c>
      <c r="L64" s="9">
        <v>58315.443868645161</v>
      </c>
    </row>
    <row r="65" spans="1:12" ht="11.25" thickTop="1">
      <c r="A65" s="2" t="s">
        <v>5</v>
      </c>
    </row>
    <row r="67" spans="1:12" ht="44.1" customHeight="1">
      <c r="A67" s="6"/>
      <c r="B67" s="8" t="s">
        <v>29</v>
      </c>
      <c r="C67" s="6" t="s">
        <v>59</v>
      </c>
      <c r="D67" s="6" t="s">
        <v>60</v>
      </c>
      <c r="E67" s="6" t="s">
        <v>61</v>
      </c>
      <c r="F67" s="6" t="s">
        <v>62</v>
      </c>
      <c r="G67" s="6" t="s">
        <v>63</v>
      </c>
      <c r="H67" s="6" t="s">
        <v>64</v>
      </c>
      <c r="I67" s="6" t="s">
        <v>65</v>
      </c>
      <c r="J67" s="6" t="s">
        <v>66</v>
      </c>
      <c r="K67" s="6" t="s">
        <v>67</v>
      </c>
      <c r="L67" s="6" t="s">
        <v>68</v>
      </c>
    </row>
    <row r="68" spans="1:12">
      <c r="A68" s="1">
        <v>1</v>
      </c>
      <c r="B68" s="1" t="str">
        <f>HYPERLINK("#alloc_1","1030 - ATTORNEY GENERAL")</f>
        <v>1030 - ATTORNEY GENERAL</v>
      </c>
      <c r="C68" s="7">
        <v>0</v>
      </c>
      <c r="D68" s="7">
        <v>0</v>
      </c>
      <c r="E68" s="7">
        <v>0</v>
      </c>
      <c r="F68" s="7">
        <v>0</v>
      </c>
      <c r="G68" s="7">
        <v>0</v>
      </c>
      <c r="H68" s="7">
        <v>0</v>
      </c>
      <c r="I68" s="7">
        <v>0</v>
      </c>
      <c r="J68" s="7">
        <v>0</v>
      </c>
      <c r="K68" s="7">
        <v>0</v>
      </c>
      <c r="L68" s="7">
        <v>0</v>
      </c>
    </row>
    <row r="69" spans="1:12">
      <c r="A69" s="1">
        <v>2</v>
      </c>
      <c r="B69" s="1" t="str">
        <f>HYPERLINK("#alloc_2","1030 - AGENCY LEGAL SERVICES")</f>
        <v>1030 - AGENCY LEGAL SERVICES</v>
      </c>
      <c r="C69" s="1">
        <v>152563.16621591299</v>
      </c>
      <c r="D69" s="1">
        <v>11944.31119993348</v>
      </c>
      <c r="E69" s="1">
        <v>17186.664036244656</v>
      </c>
      <c r="F69" s="1">
        <v>550.21779040000672</v>
      </c>
      <c r="G69" s="1">
        <v>71910.408439778665</v>
      </c>
      <c r="H69" s="1">
        <v>25478.140461022536</v>
      </c>
      <c r="I69" s="1">
        <v>1161.5708908444587</v>
      </c>
      <c r="J69" s="1">
        <v>131058.82090777939</v>
      </c>
      <c r="K69" s="1">
        <v>176031.4833592244</v>
      </c>
      <c r="L69" s="1">
        <v>2613.5345044000314</v>
      </c>
    </row>
    <row r="70" spans="1:12">
      <c r="A70" s="1">
        <v>3</v>
      </c>
      <c r="B70" s="1" t="str">
        <f>HYPERLINK("#alloc_3","1030 - INVESTIGATIONS ADMIN")</f>
        <v>1030 - INVESTIGATIONS ADMIN</v>
      </c>
      <c r="C70" s="1">
        <v>0</v>
      </c>
      <c r="D70" s="1">
        <v>0</v>
      </c>
      <c r="E70" s="1">
        <v>0</v>
      </c>
      <c r="F70" s="1">
        <v>0</v>
      </c>
      <c r="G70" s="1">
        <v>0</v>
      </c>
      <c r="H70" s="1">
        <v>0</v>
      </c>
      <c r="I70" s="1">
        <v>0</v>
      </c>
      <c r="J70" s="1">
        <v>0</v>
      </c>
      <c r="K70" s="1">
        <v>0</v>
      </c>
      <c r="L70" s="1">
        <v>0</v>
      </c>
    </row>
    <row r="71" spans="1:12">
      <c r="A71" s="1">
        <v>4</v>
      </c>
      <c r="B71" s="1" t="str">
        <f>HYPERLINK("#alloc_4","1030 - NDOT CLAIMS ADJUSTORS")</f>
        <v>1030 - NDOT CLAIMS ADJUSTORS</v>
      </c>
      <c r="C71" s="1">
        <v>0</v>
      </c>
      <c r="D71" s="1">
        <v>0</v>
      </c>
      <c r="E71" s="1">
        <v>0</v>
      </c>
      <c r="F71" s="1">
        <v>0</v>
      </c>
      <c r="G71" s="1">
        <v>0</v>
      </c>
      <c r="H71" s="1">
        <v>0</v>
      </c>
      <c r="I71" s="1">
        <v>0</v>
      </c>
      <c r="J71" s="1">
        <v>0</v>
      </c>
      <c r="K71" s="1">
        <v>0</v>
      </c>
      <c r="L71" s="1">
        <v>0</v>
      </c>
    </row>
    <row r="73" spans="1:12" ht="11.25" thickBot="1">
      <c r="A73" s="2" t="s">
        <v>40</v>
      </c>
      <c r="C73" s="9">
        <v>152563.16621591299</v>
      </c>
      <c r="D73" s="9">
        <v>11944.31119993348</v>
      </c>
      <c r="E73" s="9">
        <v>17186.664036244656</v>
      </c>
      <c r="F73" s="9">
        <v>550.21779040000672</v>
      </c>
      <c r="G73" s="9">
        <v>71910.408439778665</v>
      </c>
      <c r="H73" s="9">
        <v>25478.140461022536</v>
      </c>
      <c r="I73" s="9">
        <v>1161.5708908444587</v>
      </c>
      <c r="J73" s="9">
        <v>131058.82090777939</v>
      </c>
      <c r="K73" s="9">
        <v>176031.4833592244</v>
      </c>
      <c r="L73" s="9">
        <v>2613.5345044000314</v>
      </c>
    </row>
    <row r="74" spans="1:12" ht="11.25" thickTop="1">
      <c r="A74" s="2" t="s">
        <v>5</v>
      </c>
    </row>
    <row r="76" spans="1:12" ht="44.1" customHeight="1">
      <c r="A76" s="6"/>
      <c r="B76" s="8" t="s">
        <v>29</v>
      </c>
      <c r="C76" s="6" t="s">
        <v>69</v>
      </c>
      <c r="D76" s="6" t="s">
        <v>70</v>
      </c>
      <c r="E76" s="6" t="s">
        <v>71</v>
      </c>
      <c r="F76" s="6" t="s">
        <v>72</v>
      </c>
      <c r="G76" s="6" t="s">
        <v>73</v>
      </c>
      <c r="H76" s="6" t="s">
        <v>74</v>
      </c>
      <c r="I76" s="6" t="s">
        <v>75</v>
      </c>
      <c r="J76" s="6" t="s">
        <v>76</v>
      </c>
      <c r="K76" s="6" t="s">
        <v>77</v>
      </c>
      <c r="L76" s="6" t="s">
        <v>78</v>
      </c>
    </row>
    <row r="77" spans="1:12">
      <c r="A77" s="1">
        <v>1</v>
      </c>
      <c r="B77" s="1" t="str">
        <f>HYPERLINK("#alloc_1","1030 - ATTORNEY GENERAL")</f>
        <v>1030 - ATTORNEY GENERAL</v>
      </c>
      <c r="C77" s="7">
        <v>0</v>
      </c>
      <c r="D77" s="7">
        <v>0</v>
      </c>
      <c r="E77" s="7">
        <v>0</v>
      </c>
      <c r="F77" s="7">
        <v>0</v>
      </c>
      <c r="G77" s="7">
        <v>0</v>
      </c>
      <c r="H77" s="7">
        <v>0</v>
      </c>
      <c r="I77" s="7">
        <v>0</v>
      </c>
      <c r="J77" s="7">
        <v>0</v>
      </c>
      <c r="K77" s="7">
        <v>0</v>
      </c>
      <c r="L77" s="7">
        <v>0</v>
      </c>
    </row>
    <row r="78" spans="1:12">
      <c r="A78" s="1">
        <v>2</v>
      </c>
      <c r="B78" s="1" t="str">
        <f>HYPERLINK("#alloc_2","1030 - AGENCY LEGAL SERVICES")</f>
        <v>1030 - AGENCY LEGAL SERVICES</v>
      </c>
      <c r="C78" s="1">
        <v>18241.248134511334</v>
      </c>
      <c r="D78" s="1">
        <v>119893.98491091259</v>
      </c>
      <c r="E78" s="1">
        <v>17683.388430355772</v>
      </c>
      <c r="F78" s="1">
        <v>1268.5576834222377</v>
      </c>
      <c r="G78" s="1">
        <v>1597.1599749111306</v>
      </c>
      <c r="H78" s="1">
        <v>11363.525754511251</v>
      </c>
      <c r="I78" s="1">
        <v>32814.377666355955</v>
      </c>
      <c r="J78" s="1">
        <v>185051.99835628227</v>
      </c>
      <c r="K78" s="1">
        <v>5998.9022981111839</v>
      </c>
      <c r="L78" s="1">
        <v>177307.68295640219</v>
      </c>
    </row>
    <row r="79" spans="1:12">
      <c r="A79" s="1">
        <v>3</v>
      </c>
      <c r="B79" s="1" t="str">
        <f>HYPERLINK("#alloc_3","1030 - INVESTIGATIONS ADMIN")</f>
        <v>1030 - INVESTIGATIONS ADMIN</v>
      </c>
      <c r="C79" s="1">
        <v>0</v>
      </c>
      <c r="D79" s="1">
        <v>0</v>
      </c>
      <c r="E79" s="1">
        <v>0</v>
      </c>
      <c r="F79" s="1">
        <v>0</v>
      </c>
      <c r="G79" s="1">
        <v>0</v>
      </c>
      <c r="H79" s="1">
        <v>0</v>
      </c>
      <c r="I79" s="1">
        <v>0</v>
      </c>
      <c r="J79" s="1">
        <v>0</v>
      </c>
      <c r="K79" s="1">
        <v>0</v>
      </c>
      <c r="L79" s="1">
        <v>0</v>
      </c>
    </row>
    <row r="80" spans="1:12">
      <c r="A80" s="1">
        <v>4</v>
      </c>
      <c r="B80" s="1" t="str">
        <f>HYPERLINK("#alloc_4","1030 - NDOT CLAIMS ADJUSTORS")</f>
        <v>1030 - NDOT CLAIMS ADJUSTORS</v>
      </c>
      <c r="C80" s="1">
        <v>0</v>
      </c>
      <c r="D80" s="1">
        <v>0</v>
      </c>
      <c r="E80" s="1">
        <v>0</v>
      </c>
      <c r="F80" s="1">
        <v>0</v>
      </c>
      <c r="G80" s="1">
        <v>0</v>
      </c>
      <c r="H80" s="1">
        <v>0</v>
      </c>
      <c r="I80" s="1">
        <v>0</v>
      </c>
      <c r="J80" s="1">
        <v>0</v>
      </c>
      <c r="K80" s="1">
        <v>0</v>
      </c>
      <c r="L80" s="1">
        <v>0</v>
      </c>
    </row>
    <row r="82" spans="1:12" ht="11.25" thickBot="1">
      <c r="A82" s="2" t="s">
        <v>40</v>
      </c>
      <c r="C82" s="9">
        <v>18241.248134511334</v>
      </c>
      <c r="D82" s="9">
        <v>119893.98491091259</v>
      </c>
      <c r="E82" s="9">
        <v>17683.388430355772</v>
      </c>
      <c r="F82" s="9">
        <v>1268.5576834222377</v>
      </c>
      <c r="G82" s="9">
        <v>1597.1599749111306</v>
      </c>
      <c r="H82" s="9">
        <v>11363.525754511251</v>
      </c>
      <c r="I82" s="9">
        <v>32814.377666355955</v>
      </c>
      <c r="J82" s="9">
        <v>185051.99835628227</v>
      </c>
      <c r="K82" s="9">
        <v>5998.9022981111839</v>
      </c>
      <c r="L82" s="9">
        <v>177307.68295640219</v>
      </c>
    </row>
    <row r="83" spans="1:12" ht="11.25" thickTop="1">
      <c r="A83" s="2" t="s">
        <v>5</v>
      </c>
    </row>
    <row r="85" spans="1:12" ht="44.1" customHeight="1">
      <c r="A85" s="6"/>
      <c r="B85" s="8" t="s">
        <v>29</v>
      </c>
      <c r="C85" s="6" t="s">
        <v>79</v>
      </c>
      <c r="D85" s="6" t="s">
        <v>80</v>
      </c>
      <c r="E85" s="6" t="s">
        <v>81</v>
      </c>
      <c r="F85" s="6" t="s">
        <v>82</v>
      </c>
      <c r="G85" s="6" t="s">
        <v>83</v>
      </c>
      <c r="H85" s="6" t="s">
        <v>84</v>
      </c>
      <c r="I85" s="6" t="s">
        <v>85</v>
      </c>
      <c r="J85" s="6" t="s">
        <v>86</v>
      </c>
      <c r="K85" s="6" t="s">
        <v>87</v>
      </c>
      <c r="L85" s="6" t="s">
        <v>88</v>
      </c>
    </row>
    <row r="86" spans="1:12">
      <c r="A86" s="1">
        <v>1</v>
      </c>
      <c r="B86" s="1" t="str">
        <f>HYPERLINK("#alloc_1","1030 - ATTORNEY GENERAL")</f>
        <v>1030 - ATTORNEY GENERAL</v>
      </c>
      <c r="C86" s="7">
        <v>0</v>
      </c>
      <c r="D86" s="7">
        <v>0</v>
      </c>
      <c r="E86" s="7">
        <v>0</v>
      </c>
      <c r="F86" s="7">
        <v>0</v>
      </c>
      <c r="G86" s="7">
        <v>0</v>
      </c>
      <c r="H86" s="7">
        <v>0</v>
      </c>
      <c r="I86" s="7">
        <v>0</v>
      </c>
      <c r="J86" s="7">
        <v>0</v>
      </c>
      <c r="K86" s="7">
        <v>0</v>
      </c>
      <c r="L86" s="7">
        <v>0</v>
      </c>
    </row>
    <row r="87" spans="1:12">
      <c r="A87" s="1">
        <v>2</v>
      </c>
      <c r="B87" s="1" t="str">
        <f>HYPERLINK("#alloc_2","1030 - AGENCY LEGAL SERVICES")</f>
        <v>1030 - AGENCY LEGAL SERVICES</v>
      </c>
      <c r="C87" s="1">
        <v>0</v>
      </c>
      <c r="D87" s="1">
        <v>1256101.3640006823</v>
      </c>
      <c r="E87" s="1">
        <v>161244.3802422242</v>
      </c>
      <c r="F87" s="1">
        <v>202617.70131480249</v>
      </c>
      <c r="G87" s="1">
        <v>152.83827511111298</v>
      </c>
      <c r="H87" s="1">
        <v>0</v>
      </c>
      <c r="I87" s="1">
        <v>0</v>
      </c>
      <c r="J87" s="1">
        <v>21641.899755733597</v>
      </c>
      <c r="K87" s="1">
        <v>204528.17975369139</v>
      </c>
      <c r="L87" s="1">
        <v>88470.435548067762</v>
      </c>
    </row>
    <row r="88" spans="1:12">
      <c r="A88" s="1">
        <v>3</v>
      </c>
      <c r="B88" s="1" t="str">
        <f>HYPERLINK("#alloc_3","1030 - INVESTIGATIONS ADMIN")</f>
        <v>1030 - INVESTIGATIONS ADMIN</v>
      </c>
      <c r="C88" s="1">
        <v>0</v>
      </c>
      <c r="D88" s="1">
        <v>0</v>
      </c>
      <c r="E88" s="1">
        <v>0</v>
      </c>
      <c r="F88" s="1">
        <v>0</v>
      </c>
      <c r="G88" s="1">
        <v>0</v>
      </c>
      <c r="H88" s="1">
        <v>0</v>
      </c>
      <c r="I88" s="1">
        <v>0</v>
      </c>
      <c r="J88" s="1">
        <v>0</v>
      </c>
      <c r="K88" s="1">
        <v>0</v>
      </c>
      <c r="L88" s="1">
        <v>0</v>
      </c>
    </row>
    <row r="89" spans="1:12">
      <c r="A89" s="1">
        <v>4</v>
      </c>
      <c r="B89" s="1" t="str">
        <f>HYPERLINK("#alloc_4","1030 - NDOT CLAIMS ADJUSTORS")</f>
        <v>1030 - NDOT CLAIMS ADJUSTORS</v>
      </c>
      <c r="C89" s="1">
        <v>0</v>
      </c>
      <c r="D89" s="1">
        <v>0</v>
      </c>
      <c r="E89" s="1">
        <v>0</v>
      </c>
      <c r="F89" s="1">
        <v>0</v>
      </c>
      <c r="G89" s="1">
        <v>0</v>
      </c>
      <c r="H89" s="1">
        <v>0</v>
      </c>
      <c r="I89" s="1">
        <v>0</v>
      </c>
      <c r="J89" s="1">
        <v>0</v>
      </c>
      <c r="K89" s="1">
        <v>0</v>
      </c>
      <c r="L89" s="1">
        <v>0</v>
      </c>
    </row>
    <row r="91" spans="1:12" ht="11.25" thickBot="1">
      <c r="A91" s="2" t="s">
        <v>40</v>
      </c>
      <c r="C91" s="9">
        <v>0</v>
      </c>
      <c r="D91" s="9">
        <v>1256101.3640006823</v>
      </c>
      <c r="E91" s="9">
        <v>161244.3802422242</v>
      </c>
      <c r="F91" s="9">
        <v>202617.70131480249</v>
      </c>
      <c r="G91" s="9">
        <v>152.83827511111298</v>
      </c>
      <c r="H91" s="9">
        <v>0</v>
      </c>
      <c r="I91" s="9">
        <v>0</v>
      </c>
      <c r="J91" s="9">
        <v>21641.899755733597</v>
      </c>
      <c r="K91" s="9">
        <v>204528.17975369139</v>
      </c>
      <c r="L91" s="9">
        <v>88470.435548067762</v>
      </c>
    </row>
    <row r="92" spans="1:12" ht="11.25" thickTop="1">
      <c r="A92" s="2" t="s">
        <v>5</v>
      </c>
    </row>
    <row r="94" spans="1:12" ht="44.1" customHeight="1">
      <c r="A94" s="6"/>
      <c r="B94" s="8" t="s">
        <v>29</v>
      </c>
      <c r="C94" s="6" t="s">
        <v>89</v>
      </c>
      <c r="D94" s="6" t="s">
        <v>90</v>
      </c>
      <c r="E94" s="6" t="s">
        <v>91</v>
      </c>
      <c r="F94" s="6" t="s">
        <v>92</v>
      </c>
      <c r="G94" s="6" t="s">
        <v>93</v>
      </c>
      <c r="H94" s="6" t="s">
        <v>94</v>
      </c>
      <c r="I94" s="6" t="s">
        <v>95</v>
      </c>
      <c r="J94" s="6" t="s">
        <v>96</v>
      </c>
      <c r="K94" s="6" t="s">
        <v>97</v>
      </c>
      <c r="L94" s="6" t="s">
        <v>98</v>
      </c>
    </row>
    <row r="95" spans="1:12">
      <c r="A95" s="1">
        <v>1</v>
      </c>
      <c r="B95" s="1" t="str">
        <f>HYPERLINK("#alloc_1","1030 - ATTORNEY GENERAL")</f>
        <v>1030 - ATTORNEY GENERAL</v>
      </c>
      <c r="C95" s="7">
        <v>0</v>
      </c>
      <c r="D95" s="7">
        <v>0</v>
      </c>
      <c r="E95" s="7">
        <v>0</v>
      </c>
      <c r="F95" s="7">
        <v>0</v>
      </c>
      <c r="G95" s="7">
        <v>0</v>
      </c>
      <c r="H95" s="7">
        <v>0</v>
      </c>
      <c r="I95" s="7">
        <v>0</v>
      </c>
      <c r="J95" s="7">
        <v>0</v>
      </c>
      <c r="K95" s="7">
        <v>0</v>
      </c>
      <c r="L95" s="7">
        <v>0</v>
      </c>
    </row>
    <row r="96" spans="1:12">
      <c r="A96" s="1">
        <v>2</v>
      </c>
      <c r="B96" s="1" t="str">
        <f>HYPERLINK("#alloc_2","1030 - AGENCY LEGAL SERVICES")</f>
        <v>1030 - AGENCY LEGAL SERVICES</v>
      </c>
      <c r="C96" s="1">
        <v>0</v>
      </c>
      <c r="D96" s="1">
        <v>0</v>
      </c>
      <c r="E96" s="1">
        <v>14305.662550400177</v>
      </c>
      <c r="F96" s="1">
        <v>3324.2324836667071</v>
      </c>
      <c r="G96" s="1">
        <v>0</v>
      </c>
      <c r="H96" s="1">
        <v>24652.813775422524</v>
      </c>
      <c r="I96" s="1">
        <v>4355.8908406667197</v>
      </c>
      <c r="J96" s="1">
        <v>0</v>
      </c>
      <c r="K96" s="1">
        <v>0</v>
      </c>
      <c r="L96" s="1">
        <v>0</v>
      </c>
    </row>
    <row r="97" spans="1:12">
      <c r="A97" s="1">
        <v>3</v>
      </c>
      <c r="B97" s="1" t="str">
        <f>HYPERLINK("#alloc_3","1030 - INVESTIGATIONS ADMIN")</f>
        <v>1030 - INVESTIGATIONS ADMIN</v>
      </c>
      <c r="C97" s="1">
        <v>0</v>
      </c>
      <c r="D97" s="1">
        <v>0</v>
      </c>
      <c r="E97" s="1">
        <v>0</v>
      </c>
      <c r="F97" s="1">
        <v>0</v>
      </c>
      <c r="G97" s="1">
        <v>0</v>
      </c>
      <c r="H97" s="1">
        <v>0</v>
      </c>
      <c r="I97" s="1">
        <v>0</v>
      </c>
      <c r="J97" s="1">
        <v>0</v>
      </c>
      <c r="K97" s="1">
        <v>0</v>
      </c>
      <c r="L97" s="1">
        <v>0</v>
      </c>
    </row>
    <row r="98" spans="1:12">
      <c r="A98" s="1">
        <v>4</v>
      </c>
      <c r="B98" s="1" t="str">
        <f>HYPERLINK("#alloc_4","1030 - NDOT CLAIMS ADJUSTORS")</f>
        <v>1030 - NDOT CLAIMS ADJUSTORS</v>
      </c>
      <c r="C98" s="1">
        <v>0</v>
      </c>
      <c r="D98" s="1">
        <v>0</v>
      </c>
      <c r="E98" s="1">
        <v>0</v>
      </c>
      <c r="F98" s="1">
        <v>0</v>
      </c>
      <c r="G98" s="1">
        <v>0</v>
      </c>
      <c r="H98" s="1">
        <v>0</v>
      </c>
      <c r="I98" s="1">
        <v>0</v>
      </c>
      <c r="J98" s="1">
        <v>0</v>
      </c>
      <c r="K98" s="1">
        <v>0</v>
      </c>
      <c r="L98" s="1">
        <v>0</v>
      </c>
    </row>
    <row r="100" spans="1:12" ht="11.25" thickBot="1">
      <c r="A100" s="2" t="s">
        <v>40</v>
      </c>
      <c r="C100" s="9">
        <v>0</v>
      </c>
      <c r="D100" s="9">
        <v>0</v>
      </c>
      <c r="E100" s="9">
        <v>14305.662550400177</v>
      </c>
      <c r="F100" s="9">
        <v>3324.2324836667071</v>
      </c>
      <c r="G100" s="9">
        <v>0</v>
      </c>
      <c r="H100" s="9">
        <v>24652.813775422524</v>
      </c>
      <c r="I100" s="9">
        <v>4355.8908406667197</v>
      </c>
      <c r="J100" s="9">
        <v>0</v>
      </c>
      <c r="K100" s="9">
        <v>0</v>
      </c>
      <c r="L100" s="9">
        <v>0</v>
      </c>
    </row>
    <row r="101" spans="1:12" ht="11.25" thickTop="1">
      <c r="A101" s="2" t="s">
        <v>5</v>
      </c>
    </row>
    <row r="103" spans="1:12" ht="44.1" customHeight="1">
      <c r="A103" s="6"/>
      <c r="B103" s="8" t="s">
        <v>29</v>
      </c>
      <c r="C103" s="6" t="s">
        <v>99</v>
      </c>
      <c r="D103" s="6" t="s">
        <v>100</v>
      </c>
      <c r="E103" s="6" t="s">
        <v>101</v>
      </c>
      <c r="F103" s="6" t="s">
        <v>102</v>
      </c>
      <c r="G103" s="6" t="s">
        <v>103</v>
      </c>
      <c r="H103" s="6" t="s">
        <v>104</v>
      </c>
      <c r="I103" s="6" t="s">
        <v>105</v>
      </c>
      <c r="J103" s="6" t="s">
        <v>106</v>
      </c>
      <c r="K103" s="6" t="s">
        <v>107</v>
      </c>
      <c r="L103" s="6" t="s">
        <v>108</v>
      </c>
    </row>
    <row r="104" spans="1:12">
      <c r="A104" s="1">
        <v>1</v>
      </c>
      <c r="B104" s="1" t="str">
        <f>HYPERLINK("#alloc_1","1030 - ATTORNEY GENERAL")</f>
        <v>1030 - ATTORNEY GENERAL</v>
      </c>
      <c r="C104" s="7">
        <v>0</v>
      </c>
      <c r="D104" s="7">
        <v>0</v>
      </c>
      <c r="E104" s="7">
        <v>0</v>
      </c>
      <c r="F104" s="7">
        <v>0</v>
      </c>
      <c r="G104" s="7">
        <v>0</v>
      </c>
      <c r="H104" s="7">
        <v>0</v>
      </c>
      <c r="I104" s="7">
        <v>0</v>
      </c>
      <c r="J104" s="7">
        <v>0</v>
      </c>
      <c r="K104" s="7">
        <v>0</v>
      </c>
      <c r="L104" s="7">
        <v>0</v>
      </c>
    </row>
    <row r="105" spans="1:12">
      <c r="A105" s="1">
        <v>2</v>
      </c>
      <c r="B105" s="1" t="str">
        <f>HYPERLINK("#alloc_2","1030 - AGENCY LEGAL SERVICES")</f>
        <v>1030 - AGENCY LEGAL SERVICES</v>
      </c>
      <c r="C105" s="1">
        <v>0</v>
      </c>
      <c r="D105" s="1">
        <v>0</v>
      </c>
      <c r="E105" s="1">
        <v>777595.29228280962</v>
      </c>
      <c r="F105" s="1">
        <v>0</v>
      </c>
      <c r="G105" s="1">
        <v>0</v>
      </c>
      <c r="H105" s="1">
        <v>108736.79082780135</v>
      </c>
      <c r="I105" s="1">
        <v>65002.118404756351</v>
      </c>
      <c r="J105" s="1">
        <v>0</v>
      </c>
      <c r="K105" s="1">
        <v>0</v>
      </c>
      <c r="L105" s="1">
        <v>945205.38668341155</v>
      </c>
    </row>
    <row r="106" spans="1:12">
      <c r="A106" s="1">
        <v>3</v>
      </c>
      <c r="B106" s="1" t="str">
        <f>HYPERLINK("#alloc_3","1030 - INVESTIGATIONS ADMIN")</f>
        <v>1030 - INVESTIGATIONS ADMIN</v>
      </c>
      <c r="C106" s="1">
        <v>0</v>
      </c>
      <c r="D106" s="1">
        <v>0</v>
      </c>
      <c r="E106" s="1">
        <v>0</v>
      </c>
      <c r="F106" s="1">
        <v>0</v>
      </c>
      <c r="G106" s="1">
        <v>0</v>
      </c>
      <c r="H106" s="1">
        <v>0</v>
      </c>
      <c r="I106" s="1">
        <v>0</v>
      </c>
      <c r="J106" s="1">
        <v>0</v>
      </c>
      <c r="K106" s="1">
        <v>0</v>
      </c>
      <c r="L106" s="1">
        <v>0</v>
      </c>
    </row>
    <row r="107" spans="1:12">
      <c r="A107" s="1">
        <v>4</v>
      </c>
      <c r="B107" s="1" t="str">
        <f>HYPERLINK("#alloc_4","1030 - NDOT CLAIMS ADJUSTORS")</f>
        <v>1030 - NDOT CLAIMS ADJUSTORS</v>
      </c>
      <c r="C107" s="1">
        <v>0</v>
      </c>
      <c r="D107" s="1">
        <v>0</v>
      </c>
      <c r="E107" s="1">
        <v>0</v>
      </c>
      <c r="F107" s="1">
        <v>0</v>
      </c>
      <c r="G107" s="1">
        <v>0</v>
      </c>
      <c r="H107" s="1">
        <v>0</v>
      </c>
      <c r="I107" s="1">
        <v>0</v>
      </c>
      <c r="J107" s="1">
        <v>0</v>
      </c>
      <c r="K107" s="1">
        <v>0</v>
      </c>
      <c r="L107" s="1">
        <v>0</v>
      </c>
    </row>
    <row r="109" spans="1:12" ht="11.25" thickBot="1">
      <c r="A109" s="2" t="s">
        <v>40</v>
      </c>
      <c r="C109" s="9">
        <v>0</v>
      </c>
      <c r="D109" s="9">
        <v>0</v>
      </c>
      <c r="E109" s="9">
        <v>777595.29228280962</v>
      </c>
      <c r="F109" s="9">
        <v>0</v>
      </c>
      <c r="G109" s="9">
        <v>0</v>
      </c>
      <c r="H109" s="9">
        <v>108736.79082780135</v>
      </c>
      <c r="I109" s="9">
        <v>65002.118404756351</v>
      </c>
      <c r="J109" s="9">
        <v>0</v>
      </c>
      <c r="K109" s="9">
        <v>0</v>
      </c>
      <c r="L109" s="9">
        <v>945205.38668341155</v>
      </c>
    </row>
    <row r="110" spans="1:12" ht="11.25" thickTop="1">
      <c r="A110" s="2" t="s">
        <v>5</v>
      </c>
    </row>
    <row r="112" spans="1:12" ht="44.1" customHeight="1">
      <c r="A112" s="6"/>
      <c r="B112" s="8" t="s">
        <v>29</v>
      </c>
      <c r="C112" s="6" t="s">
        <v>109</v>
      </c>
      <c r="D112" s="6" t="s">
        <v>110</v>
      </c>
      <c r="E112" s="6" t="s">
        <v>111</v>
      </c>
      <c r="F112" s="6" t="s">
        <v>112</v>
      </c>
      <c r="G112" s="6" t="s">
        <v>113</v>
      </c>
      <c r="H112" s="6" t="s">
        <v>114</v>
      </c>
      <c r="I112" s="6" t="s">
        <v>115</v>
      </c>
      <c r="J112" s="6" t="s">
        <v>116</v>
      </c>
      <c r="K112" s="6" t="s">
        <v>117</v>
      </c>
      <c r="L112" s="6" t="s">
        <v>118</v>
      </c>
    </row>
    <row r="113" spans="1:12">
      <c r="A113" s="1">
        <v>1</v>
      </c>
      <c r="B113" s="1" t="str">
        <f>HYPERLINK("#alloc_1","1030 - ATTORNEY GENERAL")</f>
        <v>1030 - ATTORNEY GENERAL</v>
      </c>
      <c r="C113" s="7">
        <v>0</v>
      </c>
      <c r="D113" s="7">
        <v>0</v>
      </c>
      <c r="E113" s="7">
        <v>0</v>
      </c>
      <c r="F113" s="7">
        <v>0</v>
      </c>
      <c r="G113" s="7">
        <v>0</v>
      </c>
      <c r="H113" s="7">
        <v>0</v>
      </c>
      <c r="I113" s="7">
        <v>0</v>
      </c>
      <c r="J113" s="7">
        <v>0</v>
      </c>
      <c r="K113" s="7">
        <v>0</v>
      </c>
      <c r="L113" s="7">
        <v>0</v>
      </c>
    </row>
    <row r="114" spans="1:12">
      <c r="A114" s="1">
        <v>2</v>
      </c>
      <c r="B114" s="1" t="str">
        <f>HYPERLINK("#alloc_2","1030 - AGENCY LEGAL SERVICES")</f>
        <v>1030 - AGENCY LEGAL SERVICES</v>
      </c>
      <c r="C114" s="1">
        <v>123195.29165331264</v>
      </c>
      <c r="D114" s="1">
        <v>59469.372845734062</v>
      </c>
      <c r="E114" s="1">
        <v>2858.0757445778127</v>
      </c>
      <c r="F114" s="1">
        <v>163468.17714509091</v>
      </c>
      <c r="G114" s="1">
        <v>0</v>
      </c>
      <c r="H114" s="1">
        <v>5379.9072839111759</v>
      </c>
      <c r="I114" s="1">
        <v>116921.28046000144</v>
      </c>
      <c r="J114" s="1">
        <v>1108.077494555569</v>
      </c>
      <c r="K114" s="1">
        <v>134856.85204429057</v>
      </c>
      <c r="L114" s="1">
        <v>51307.808954800632</v>
      </c>
    </row>
    <row r="115" spans="1:12">
      <c r="A115" s="1">
        <v>3</v>
      </c>
      <c r="B115" s="1" t="str">
        <f>HYPERLINK("#alloc_3","1030 - INVESTIGATIONS ADMIN")</f>
        <v>1030 - INVESTIGATIONS ADMIN</v>
      </c>
      <c r="C115" s="1">
        <v>0</v>
      </c>
      <c r="D115" s="1">
        <v>0</v>
      </c>
      <c r="E115" s="1">
        <v>0</v>
      </c>
      <c r="F115" s="1">
        <v>0</v>
      </c>
      <c r="G115" s="1">
        <v>0</v>
      </c>
      <c r="H115" s="1">
        <v>0</v>
      </c>
      <c r="I115" s="1">
        <v>0</v>
      </c>
      <c r="J115" s="1">
        <v>0</v>
      </c>
      <c r="K115" s="1">
        <v>0</v>
      </c>
      <c r="L115" s="1">
        <v>0</v>
      </c>
    </row>
    <row r="116" spans="1:12">
      <c r="A116" s="1">
        <v>4</v>
      </c>
      <c r="B116" s="1" t="str">
        <f>HYPERLINK("#alloc_4","1030 - NDOT CLAIMS ADJUSTORS")</f>
        <v>1030 - NDOT CLAIMS ADJUSTORS</v>
      </c>
      <c r="C116" s="1">
        <v>0</v>
      </c>
      <c r="D116" s="1">
        <v>0</v>
      </c>
      <c r="E116" s="1">
        <v>0</v>
      </c>
      <c r="F116" s="1">
        <v>0</v>
      </c>
      <c r="G116" s="1">
        <v>0</v>
      </c>
      <c r="H116" s="1">
        <v>0</v>
      </c>
      <c r="I116" s="1">
        <v>0</v>
      </c>
      <c r="J116" s="1">
        <v>0</v>
      </c>
      <c r="K116" s="1">
        <v>0</v>
      </c>
      <c r="L116" s="1">
        <v>0</v>
      </c>
    </row>
    <row r="118" spans="1:12" ht="11.25" thickBot="1">
      <c r="A118" s="2" t="s">
        <v>40</v>
      </c>
      <c r="C118" s="9">
        <v>123195.29165331264</v>
      </c>
      <c r="D118" s="9">
        <v>59469.372845734062</v>
      </c>
      <c r="E118" s="9">
        <v>2858.0757445778127</v>
      </c>
      <c r="F118" s="9">
        <v>163468.17714509091</v>
      </c>
      <c r="G118" s="9">
        <v>0</v>
      </c>
      <c r="H118" s="9">
        <v>5379.9072839111759</v>
      </c>
      <c r="I118" s="9">
        <v>116921.28046000144</v>
      </c>
      <c r="J118" s="9">
        <v>1108.077494555569</v>
      </c>
      <c r="K118" s="9">
        <v>134856.85204429057</v>
      </c>
      <c r="L118" s="9">
        <v>51307.808954800632</v>
      </c>
    </row>
    <row r="119" spans="1:12" ht="11.25" thickTop="1">
      <c r="A119" s="2" t="s">
        <v>5</v>
      </c>
    </row>
    <row r="121" spans="1:12" ht="44.1" customHeight="1">
      <c r="A121" s="6"/>
      <c r="B121" s="8" t="s">
        <v>29</v>
      </c>
      <c r="C121" s="6" t="s">
        <v>119</v>
      </c>
      <c r="D121" s="6" t="s">
        <v>120</v>
      </c>
      <c r="E121" s="6" t="s">
        <v>121</v>
      </c>
      <c r="F121" s="6" t="s">
        <v>122</v>
      </c>
      <c r="G121" s="6" t="s">
        <v>123</v>
      </c>
      <c r="H121" s="6" t="s">
        <v>124</v>
      </c>
      <c r="I121" s="6" t="s">
        <v>125</v>
      </c>
      <c r="J121" s="6" t="s">
        <v>126</v>
      </c>
      <c r="K121" s="6" t="s">
        <v>127</v>
      </c>
      <c r="L121" s="6" t="s">
        <v>128</v>
      </c>
    </row>
    <row r="122" spans="1:12">
      <c r="A122" s="1">
        <v>1</v>
      </c>
      <c r="B122" s="1" t="str">
        <f>HYPERLINK("#alloc_1","1030 - ATTORNEY GENERAL")</f>
        <v>1030 - ATTORNEY GENERAL</v>
      </c>
      <c r="C122" s="7">
        <v>0</v>
      </c>
      <c r="D122" s="7">
        <v>0</v>
      </c>
      <c r="E122" s="7">
        <v>0</v>
      </c>
      <c r="F122" s="7">
        <v>0</v>
      </c>
      <c r="G122" s="7">
        <v>0</v>
      </c>
      <c r="H122" s="7">
        <v>0</v>
      </c>
      <c r="I122" s="7">
        <v>0</v>
      </c>
      <c r="J122" s="7">
        <v>0</v>
      </c>
      <c r="K122" s="7">
        <v>0</v>
      </c>
      <c r="L122" s="7">
        <v>0</v>
      </c>
    </row>
    <row r="123" spans="1:12">
      <c r="A123" s="1">
        <v>2</v>
      </c>
      <c r="B123" s="1" t="str">
        <f>HYPERLINK("#alloc_2","1030 - AGENCY LEGAL SERVICES")</f>
        <v>1030 - AGENCY LEGAL SERVICES</v>
      </c>
      <c r="C123" s="1">
        <v>253940.79409711424</v>
      </c>
      <c r="D123" s="1">
        <v>28175.736016733681</v>
      </c>
      <c r="E123" s="1">
        <v>23368.972264489177</v>
      </c>
      <c r="F123" s="1">
        <v>4401.7423232000538</v>
      </c>
      <c r="G123" s="1">
        <v>229.25741266666944</v>
      </c>
      <c r="H123" s="1">
        <v>52056.716502845084</v>
      </c>
      <c r="I123" s="1">
        <v>168.12210262222425</v>
      </c>
      <c r="J123" s="1">
        <v>0</v>
      </c>
      <c r="K123" s="1">
        <v>3255.455259866706</v>
      </c>
      <c r="L123" s="1">
        <v>0</v>
      </c>
    </row>
    <row r="124" spans="1:12">
      <c r="A124" s="1">
        <v>3</v>
      </c>
      <c r="B124" s="1" t="str">
        <f>HYPERLINK("#alloc_3","1030 - INVESTIGATIONS ADMIN")</f>
        <v>1030 - INVESTIGATIONS ADMIN</v>
      </c>
      <c r="C124" s="1">
        <v>0</v>
      </c>
      <c r="D124" s="1">
        <v>0</v>
      </c>
      <c r="E124" s="1">
        <v>0</v>
      </c>
      <c r="F124" s="1">
        <v>0</v>
      </c>
      <c r="G124" s="1">
        <v>0</v>
      </c>
      <c r="H124" s="1">
        <v>0</v>
      </c>
      <c r="I124" s="1">
        <v>0</v>
      </c>
      <c r="J124" s="1">
        <v>0</v>
      </c>
      <c r="K124" s="1">
        <v>0</v>
      </c>
      <c r="L124" s="1">
        <v>0</v>
      </c>
    </row>
    <row r="125" spans="1:12">
      <c r="A125" s="1">
        <v>4</v>
      </c>
      <c r="B125" s="1" t="str">
        <f>HYPERLINK("#alloc_4","1030 - NDOT CLAIMS ADJUSTORS")</f>
        <v>1030 - NDOT CLAIMS ADJUSTORS</v>
      </c>
      <c r="C125" s="1">
        <v>0</v>
      </c>
      <c r="D125" s="1">
        <v>0</v>
      </c>
      <c r="E125" s="1">
        <v>0</v>
      </c>
      <c r="F125" s="1">
        <v>0</v>
      </c>
      <c r="G125" s="1">
        <v>0</v>
      </c>
      <c r="H125" s="1">
        <v>0</v>
      </c>
      <c r="I125" s="1">
        <v>0</v>
      </c>
      <c r="J125" s="1">
        <v>0</v>
      </c>
      <c r="K125" s="1">
        <v>0</v>
      </c>
      <c r="L125" s="1">
        <v>0</v>
      </c>
    </row>
    <row r="127" spans="1:12" ht="11.25" thickBot="1">
      <c r="A127" s="2" t="s">
        <v>40</v>
      </c>
      <c r="C127" s="9">
        <v>253940.79409711424</v>
      </c>
      <c r="D127" s="9">
        <v>28175.736016733681</v>
      </c>
      <c r="E127" s="9">
        <v>23368.972264489177</v>
      </c>
      <c r="F127" s="9">
        <v>4401.7423232000538</v>
      </c>
      <c r="G127" s="9">
        <v>229.25741266666944</v>
      </c>
      <c r="H127" s="9">
        <v>52056.716502845084</v>
      </c>
      <c r="I127" s="9">
        <v>168.12210262222425</v>
      </c>
      <c r="J127" s="9">
        <v>0</v>
      </c>
      <c r="K127" s="9">
        <v>3255.455259866706</v>
      </c>
      <c r="L127" s="9">
        <v>0</v>
      </c>
    </row>
    <row r="128" spans="1:12" ht="11.25" thickTop="1">
      <c r="A128" s="2" t="s">
        <v>5</v>
      </c>
    </row>
    <row r="130" spans="1:12" ht="44.1" customHeight="1">
      <c r="A130" s="6"/>
      <c r="B130" s="8" t="s">
        <v>29</v>
      </c>
      <c r="C130" s="6" t="s">
        <v>129</v>
      </c>
      <c r="D130" s="6" t="s">
        <v>130</v>
      </c>
      <c r="E130" s="6" t="s">
        <v>131</v>
      </c>
      <c r="F130" s="6" t="s">
        <v>132</v>
      </c>
      <c r="G130" s="6" t="s">
        <v>133</v>
      </c>
      <c r="H130" s="6" t="s">
        <v>134</v>
      </c>
      <c r="I130" s="6" t="s">
        <v>135</v>
      </c>
      <c r="J130" s="6" t="s">
        <v>136</v>
      </c>
      <c r="K130" s="6" t="s">
        <v>137</v>
      </c>
      <c r="L130" s="6" t="s">
        <v>138</v>
      </c>
    </row>
    <row r="131" spans="1:12">
      <c r="A131" s="1">
        <v>1</v>
      </c>
      <c r="B131" s="1" t="str">
        <f>HYPERLINK("#alloc_1","1030 - ATTORNEY GENERAL")</f>
        <v>1030 - ATTORNEY GENERAL</v>
      </c>
      <c r="C131" s="7">
        <v>0</v>
      </c>
      <c r="D131" s="7">
        <v>0</v>
      </c>
      <c r="E131" s="7">
        <v>0</v>
      </c>
      <c r="F131" s="7">
        <v>0</v>
      </c>
      <c r="G131" s="7">
        <v>0</v>
      </c>
      <c r="H131" s="7">
        <v>0</v>
      </c>
      <c r="I131" s="7">
        <v>0</v>
      </c>
      <c r="J131" s="7">
        <v>0</v>
      </c>
      <c r="K131" s="7">
        <v>0</v>
      </c>
      <c r="L131" s="7">
        <v>0</v>
      </c>
    </row>
    <row r="132" spans="1:12">
      <c r="A132" s="1">
        <v>2</v>
      </c>
      <c r="B132" s="1" t="str">
        <f>HYPERLINK("#alloc_2","1030 - AGENCY LEGAL SERVICES")</f>
        <v>1030 - AGENCY LEGAL SERVICES</v>
      </c>
      <c r="C132" s="1">
        <v>0</v>
      </c>
      <c r="D132" s="1">
        <v>0</v>
      </c>
      <c r="E132" s="1">
        <v>0</v>
      </c>
      <c r="F132" s="1">
        <v>0</v>
      </c>
      <c r="G132" s="1">
        <v>71505.387010734223</v>
      </c>
      <c r="H132" s="1">
        <v>3820.956877777824</v>
      </c>
      <c r="I132" s="1">
        <v>291049.92729409249</v>
      </c>
      <c r="J132" s="1">
        <v>0</v>
      </c>
      <c r="K132" s="1">
        <v>631298.49534645223</v>
      </c>
      <c r="L132" s="1">
        <v>0</v>
      </c>
    </row>
    <row r="133" spans="1:12">
      <c r="A133" s="1">
        <v>3</v>
      </c>
      <c r="B133" s="1" t="str">
        <f>HYPERLINK("#alloc_3","1030 - INVESTIGATIONS ADMIN")</f>
        <v>1030 - INVESTIGATIONS ADMIN</v>
      </c>
      <c r="C133" s="1">
        <v>0</v>
      </c>
      <c r="D133" s="1">
        <v>0</v>
      </c>
      <c r="E133" s="1">
        <v>0</v>
      </c>
      <c r="F133" s="1">
        <v>0</v>
      </c>
      <c r="G133" s="1">
        <v>0</v>
      </c>
      <c r="H133" s="1">
        <v>0</v>
      </c>
      <c r="I133" s="1">
        <v>0</v>
      </c>
      <c r="J133" s="1">
        <v>0</v>
      </c>
      <c r="K133" s="1">
        <v>0</v>
      </c>
      <c r="L133" s="1">
        <v>0</v>
      </c>
    </row>
    <row r="134" spans="1:12">
      <c r="A134" s="1">
        <v>4</v>
      </c>
      <c r="B134" s="1" t="str">
        <f>HYPERLINK("#alloc_4","1030 - NDOT CLAIMS ADJUSTORS")</f>
        <v>1030 - NDOT CLAIMS ADJUSTORS</v>
      </c>
      <c r="C134" s="1">
        <v>0</v>
      </c>
      <c r="D134" s="1">
        <v>0</v>
      </c>
      <c r="E134" s="1">
        <v>0</v>
      </c>
      <c r="F134" s="1">
        <v>0</v>
      </c>
      <c r="G134" s="1">
        <v>0</v>
      </c>
      <c r="H134" s="1">
        <v>0</v>
      </c>
      <c r="I134" s="1">
        <v>0</v>
      </c>
      <c r="J134" s="1">
        <v>0</v>
      </c>
      <c r="K134" s="1">
        <v>0</v>
      </c>
      <c r="L134" s="1">
        <v>0</v>
      </c>
    </row>
    <row r="136" spans="1:12" ht="11.25" thickBot="1">
      <c r="A136" s="2" t="s">
        <v>40</v>
      </c>
      <c r="C136" s="9">
        <v>0</v>
      </c>
      <c r="D136" s="9">
        <v>0</v>
      </c>
      <c r="E136" s="9">
        <v>0</v>
      </c>
      <c r="F136" s="9">
        <v>0</v>
      </c>
      <c r="G136" s="9">
        <v>71505.387010734223</v>
      </c>
      <c r="H136" s="9">
        <v>3820.956877777824</v>
      </c>
      <c r="I136" s="9">
        <v>291049.92729409249</v>
      </c>
      <c r="J136" s="9">
        <v>0</v>
      </c>
      <c r="K136" s="9">
        <v>631298.49534645223</v>
      </c>
      <c r="L136" s="9">
        <v>0</v>
      </c>
    </row>
    <row r="137" spans="1:12" ht="11.25" thickTop="1">
      <c r="A137" s="2" t="s">
        <v>5</v>
      </c>
    </row>
    <row r="139" spans="1:12" ht="44.1" customHeight="1">
      <c r="A139" s="6"/>
      <c r="B139" s="8" t="s">
        <v>29</v>
      </c>
      <c r="C139" s="6" t="s">
        <v>139</v>
      </c>
      <c r="D139" s="6" t="s">
        <v>140</v>
      </c>
      <c r="E139" s="6" t="s">
        <v>141</v>
      </c>
      <c r="F139" s="6" t="s">
        <v>142</v>
      </c>
      <c r="G139" s="6" t="s">
        <v>143</v>
      </c>
      <c r="H139" s="6" t="s">
        <v>144</v>
      </c>
      <c r="I139" s="6" t="s">
        <v>145</v>
      </c>
      <c r="J139" s="6" t="s">
        <v>146</v>
      </c>
      <c r="K139" s="6" t="s">
        <v>147</v>
      </c>
      <c r="L139" s="6" t="s">
        <v>148</v>
      </c>
    </row>
    <row r="140" spans="1:12">
      <c r="A140" s="1">
        <v>1</v>
      </c>
      <c r="B140" s="1" t="str">
        <f>HYPERLINK("#alloc_1","1030 - ATTORNEY GENERAL")</f>
        <v>1030 - ATTORNEY GENERAL</v>
      </c>
      <c r="C140" s="7">
        <v>0</v>
      </c>
      <c r="D140" s="7">
        <v>0</v>
      </c>
      <c r="E140" s="7">
        <v>0</v>
      </c>
      <c r="F140" s="7">
        <v>0</v>
      </c>
      <c r="G140" s="7">
        <v>0</v>
      </c>
      <c r="H140" s="7">
        <v>0</v>
      </c>
      <c r="I140" s="7">
        <v>0</v>
      </c>
      <c r="J140" s="7">
        <v>0</v>
      </c>
      <c r="K140" s="7">
        <v>0</v>
      </c>
      <c r="L140" s="7">
        <v>0</v>
      </c>
    </row>
    <row r="141" spans="1:12">
      <c r="A141" s="1">
        <v>2</v>
      </c>
      <c r="B141" s="1" t="str">
        <f>HYPERLINK("#alloc_2","1030 - AGENCY LEGAL SERVICES")</f>
        <v>1030 - AGENCY LEGAL SERVICES</v>
      </c>
      <c r="C141" s="1">
        <v>6755.4517599111932</v>
      </c>
      <c r="D141" s="1">
        <v>37644.067159867132</v>
      </c>
      <c r="E141" s="1">
        <v>5762.0029716889594</v>
      </c>
      <c r="F141" s="1">
        <v>272052.12969778117</v>
      </c>
      <c r="G141" s="1">
        <v>0</v>
      </c>
      <c r="H141" s="1">
        <v>19349.325629066905</v>
      </c>
      <c r="I141" s="1">
        <v>15650.639371377971</v>
      </c>
      <c r="J141" s="1">
        <v>57642.955458156262</v>
      </c>
      <c r="K141" s="1">
        <v>0</v>
      </c>
      <c r="L141" s="1">
        <v>3622.2671201333778</v>
      </c>
    </row>
    <row r="142" spans="1:12">
      <c r="A142" s="1">
        <v>3</v>
      </c>
      <c r="B142" s="1" t="str">
        <f>HYPERLINK("#alloc_3","1030 - INVESTIGATIONS ADMIN")</f>
        <v>1030 - INVESTIGATIONS ADMIN</v>
      </c>
      <c r="C142" s="1">
        <v>0</v>
      </c>
      <c r="D142" s="1">
        <v>0</v>
      </c>
      <c r="E142" s="1">
        <v>0</v>
      </c>
      <c r="F142" s="1">
        <v>0</v>
      </c>
      <c r="G142" s="1">
        <v>0</v>
      </c>
      <c r="H142" s="1">
        <v>0</v>
      </c>
      <c r="I142" s="1">
        <v>0</v>
      </c>
      <c r="J142" s="1">
        <v>0</v>
      </c>
      <c r="K142" s="1">
        <v>0</v>
      </c>
      <c r="L142" s="1">
        <v>0</v>
      </c>
    </row>
    <row r="143" spans="1:12">
      <c r="A143" s="1">
        <v>4</v>
      </c>
      <c r="B143" s="1" t="str">
        <f>HYPERLINK("#alloc_4","1030 - NDOT CLAIMS ADJUSTORS")</f>
        <v>1030 - NDOT CLAIMS ADJUSTORS</v>
      </c>
      <c r="C143" s="1">
        <v>0</v>
      </c>
      <c r="D143" s="1">
        <v>0</v>
      </c>
      <c r="E143" s="1">
        <v>0</v>
      </c>
      <c r="F143" s="1">
        <v>0</v>
      </c>
      <c r="G143" s="1">
        <v>0</v>
      </c>
      <c r="H143" s="1">
        <v>0</v>
      </c>
      <c r="I143" s="1">
        <v>0</v>
      </c>
      <c r="J143" s="1">
        <v>0</v>
      </c>
      <c r="K143" s="1">
        <v>0</v>
      </c>
      <c r="L143" s="1">
        <v>0</v>
      </c>
    </row>
    <row r="145" spans="1:12" ht="11.25" thickBot="1">
      <c r="A145" s="2" t="s">
        <v>40</v>
      </c>
      <c r="C145" s="9">
        <v>6755.4517599111932</v>
      </c>
      <c r="D145" s="9">
        <v>37644.067159867132</v>
      </c>
      <c r="E145" s="9">
        <v>5762.0029716889594</v>
      </c>
      <c r="F145" s="9">
        <v>272052.12969778117</v>
      </c>
      <c r="G145" s="9">
        <v>0</v>
      </c>
      <c r="H145" s="9">
        <v>19349.325629066905</v>
      </c>
      <c r="I145" s="9">
        <v>15650.639371377971</v>
      </c>
      <c r="J145" s="9">
        <v>57642.955458156262</v>
      </c>
      <c r="K145" s="9">
        <v>0</v>
      </c>
      <c r="L145" s="9">
        <v>3622.2671201333778</v>
      </c>
    </row>
    <row r="146" spans="1:12" ht="11.25" thickTop="1">
      <c r="A146" s="2" t="s">
        <v>5</v>
      </c>
    </row>
    <row r="148" spans="1:12" ht="44.1" customHeight="1">
      <c r="A148" s="6"/>
      <c r="B148" s="8" t="s">
        <v>29</v>
      </c>
      <c r="C148" s="6" t="s">
        <v>149</v>
      </c>
      <c r="D148" s="6" t="s">
        <v>150</v>
      </c>
      <c r="E148" s="6" t="s">
        <v>151</v>
      </c>
      <c r="F148" s="6" t="s">
        <v>152</v>
      </c>
      <c r="G148" s="6" t="s">
        <v>153</v>
      </c>
      <c r="H148" s="6" t="s">
        <v>154</v>
      </c>
      <c r="I148" s="6" t="s">
        <v>155</v>
      </c>
      <c r="J148" s="6" t="s">
        <v>156</v>
      </c>
      <c r="K148" s="6" t="s">
        <v>157</v>
      </c>
      <c r="L148" s="6" t="s">
        <v>158</v>
      </c>
    </row>
    <row r="149" spans="1:12">
      <c r="A149" s="1">
        <v>1</v>
      </c>
      <c r="B149" s="1" t="str">
        <f>HYPERLINK("#alloc_1","1030 - ATTORNEY GENERAL")</f>
        <v>1030 - ATTORNEY GENERAL</v>
      </c>
      <c r="C149" s="7">
        <v>0</v>
      </c>
      <c r="D149" s="7">
        <v>0</v>
      </c>
      <c r="E149" s="7">
        <v>0</v>
      </c>
      <c r="F149" s="7">
        <v>0</v>
      </c>
      <c r="G149" s="7">
        <v>0</v>
      </c>
      <c r="H149" s="7">
        <v>0</v>
      </c>
      <c r="I149" s="7">
        <v>0</v>
      </c>
      <c r="J149" s="7">
        <v>0</v>
      </c>
      <c r="K149" s="7">
        <v>0</v>
      </c>
      <c r="L149" s="7">
        <v>0</v>
      </c>
    </row>
    <row r="150" spans="1:12">
      <c r="A150" s="1">
        <v>2</v>
      </c>
      <c r="B150" s="1" t="str">
        <f>HYPERLINK("#alloc_2","1030 - AGENCY LEGAL SERVICES")</f>
        <v>1030 - AGENCY LEGAL SERVICES</v>
      </c>
      <c r="C150" s="1">
        <v>43161.528891378301</v>
      </c>
      <c r="D150" s="1">
        <v>0</v>
      </c>
      <c r="E150" s="1">
        <v>308863.22825829271</v>
      </c>
      <c r="F150" s="1">
        <v>0</v>
      </c>
      <c r="G150" s="1">
        <v>0</v>
      </c>
      <c r="H150" s="1">
        <v>4638744.6626197044</v>
      </c>
      <c r="I150" s="1">
        <v>23827.487089822513</v>
      </c>
      <c r="J150" s="1">
        <v>0</v>
      </c>
      <c r="K150" s="1">
        <v>111121.06791953472</v>
      </c>
      <c r="L150" s="1">
        <v>21145.175361622481</v>
      </c>
    </row>
    <row r="151" spans="1:12">
      <c r="A151" s="1">
        <v>3</v>
      </c>
      <c r="B151" s="1" t="str">
        <f>HYPERLINK("#alloc_3","1030 - INVESTIGATIONS ADMIN")</f>
        <v>1030 - INVESTIGATIONS ADMIN</v>
      </c>
      <c r="C151" s="1">
        <v>0</v>
      </c>
      <c r="D151" s="1">
        <v>0</v>
      </c>
      <c r="E151" s="1">
        <v>0</v>
      </c>
      <c r="F151" s="1">
        <v>0</v>
      </c>
      <c r="G151" s="1">
        <v>0</v>
      </c>
      <c r="H151" s="1">
        <v>0</v>
      </c>
      <c r="I151" s="1">
        <v>0</v>
      </c>
      <c r="J151" s="1">
        <v>0</v>
      </c>
      <c r="K151" s="1">
        <v>0</v>
      </c>
      <c r="L151" s="1">
        <v>0</v>
      </c>
    </row>
    <row r="152" spans="1:12">
      <c r="A152" s="1">
        <v>4</v>
      </c>
      <c r="B152" s="1" t="str">
        <f>HYPERLINK("#alloc_4","1030 - NDOT CLAIMS ADJUSTORS")</f>
        <v>1030 - NDOT CLAIMS ADJUSTORS</v>
      </c>
      <c r="C152" s="1">
        <v>0</v>
      </c>
      <c r="D152" s="1">
        <v>0</v>
      </c>
      <c r="E152" s="1">
        <v>0</v>
      </c>
      <c r="F152" s="1">
        <v>0</v>
      </c>
      <c r="G152" s="1">
        <v>0</v>
      </c>
      <c r="H152" s="1">
        <v>0</v>
      </c>
      <c r="I152" s="1">
        <v>0</v>
      </c>
      <c r="J152" s="1">
        <v>0</v>
      </c>
      <c r="K152" s="1">
        <v>0</v>
      </c>
      <c r="L152" s="1">
        <v>0</v>
      </c>
    </row>
    <row r="154" spans="1:12" ht="11.25" thickBot="1">
      <c r="A154" s="2" t="s">
        <v>40</v>
      </c>
      <c r="C154" s="9">
        <v>43161.528891378301</v>
      </c>
      <c r="D154" s="9">
        <v>0</v>
      </c>
      <c r="E154" s="9">
        <v>308863.22825829271</v>
      </c>
      <c r="F154" s="9">
        <v>0</v>
      </c>
      <c r="G154" s="9">
        <v>0</v>
      </c>
      <c r="H154" s="9">
        <v>4638744.6626197044</v>
      </c>
      <c r="I154" s="9">
        <v>23827.487089822513</v>
      </c>
      <c r="J154" s="9">
        <v>0</v>
      </c>
      <c r="K154" s="9">
        <v>111121.06791953472</v>
      </c>
      <c r="L154" s="9">
        <v>21145.175361622481</v>
      </c>
    </row>
    <row r="155" spans="1:12" ht="11.25" thickTop="1">
      <c r="A155" s="2" t="s">
        <v>5</v>
      </c>
    </row>
    <row r="157" spans="1:12" ht="44.1" customHeight="1">
      <c r="A157" s="6"/>
      <c r="B157" s="8" t="s">
        <v>29</v>
      </c>
      <c r="C157" s="6" t="s">
        <v>159</v>
      </c>
      <c r="D157" s="6" t="s">
        <v>160</v>
      </c>
      <c r="E157" s="6" t="s">
        <v>161</v>
      </c>
      <c r="F157" s="6" t="s">
        <v>162</v>
      </c>
      <c r="G157" s="6" t="s">
        <v>163</v>
      </c>
      <c r="H157" s="6" t="s">
        <v>164</v>
      </c>
      <c r="I157" s="6" t="s">
        <v>165</v>
      </c>
      <c r="J157" s="6" t="s">
        <v>166</v>
      </c>
      <c r="K157" s="6" t="s">
        <v>167</v>
      </c>
      <c r="L157" s="6" t="s">
        <v>168</v>
      </c>
    </row>
    <row r="158" spans="1:12">
      <c r="A158" s="1">
        <v>1</v>
      </c>
      <c r="B158" s="1" t="str">
        <f>HYPERLINK("#alloc_1","1030 - ATTORNEY GENERAL")</f>
        <v>1030 - ATTORNEY GENERAL</v>
      </c>
      <c r="C158" s="7">
        <v>0</v>
      </c>
      <c r="D158" s="7">
        <v>0</v>
      </c>
      <c r="E158" s="7">
        <v>0</v>
      </c>
      <c r="F158" s="7">
        <v>0</v>
      </c>
      <c r="G158" s="7">
        <v>0</v>
      </c>
      <c r="H158" s="7">
        <v>0</v>
      </c>
      <c r="I158" s="7">
        <v>0</v>
      </c>
      <c r="J158" s="7">
        <v>0</v>
      </c>
      <c r="K158" s="7">
        <v>0</v>
      </c>
      <c r="L158" s="7">
        <v>0</v>
      </c>
    </row>
    <row r="159" spans="1:12">
      <c r="A159" s="1">
        <v>2</v>
      </c>
      <c r="B159" s="1" t="str">
        <f>HYPERLINK("#alloc_2","1030 - AGENCY LEGAL SERVICES")</f>
        <v>1030 - AGENCY LEGAL SERVICES</v>
      </c>
      <c r="C159" s="1">
        <v>0</v>
      </c>
      <c r="D159" s="1">
        <v>0</v>
      </c>
      <c r="E159" s="1">
        <v>0</v>
      </c>
      <c r="F159" s="1">
        <v>36986.86257688934</v>
      </c>
      <c r="G159" s="1">
        <v>0</v>
      </c>
      <c r="H159" s="1">
        <v>54463.919335845116</v>
      </c>
      <c r="I159" s="1">
        <v>0</v>
      </c>
      <c r="J159" s="1">
        <v>525114.10371300648</v>
      </c>
      <c r="K159" s="1">
        <v>82922.406161534353</v>
      </c>
      <c r="L159" s="1">
        <v>3836.2407052889357</v>
      </c>
    </row>
    <row r="160" spans="1:12">
      <c r="A160" s="1">
        <v>3</v>
      </c>
      <c r="B160" s="1" t="str">
        <f>HYPERLINK("#alloc_3","1030 - INVESTIGATIONS ADMIN")</f>
        <v>1030 - INVESTIGATIONS ADMIN</v>
      </c>
      <c r="C160" s="1">
        <v>0</v>
      </c>
      <c r="D160" s="1">
        <v>0</v>
      </c>
      <c r="E160" s="1">
        <v>0</v>
      </c>
      <c r="F160" s="1">
        <v>0</v>
      </c>
      <c r="G160" s="1">
        <v>0</v>
      </c>
      <c r="H160" s="1">
        <v>0</v>
      </c>
      <c r="I160" s="1">
        <v>0</v>
      </c>
      <c r="J160" s="1">
        <v>0</v>
      </c>
      <c r="K160" s="1">
        <v>0</v>
      </c>
      <c r="L160" s="1">
        <v>0</v>
      </c>
    </row>
    <row r="161" spans="1:12">
      <c r="A161" s="1">
        <v>4</v>
      </c>
      <c r="B161" s="1" t="str">
        <f>HYPERLINK("#alloc_4","1030 - NDOT CLAIMS ADJUSTORS")</f>
        <v>1030 - NDOT CLAIMS ADJUSTORS</v>
      </c>
      <c r="C161" s="1">
        <v>0</v>
      </c>
      <c r="D161" s="1">
        <v>0</v>
      </c>
      <c r="E161" s="1">
        <v>0</v>
      </c>
      <c r="F161" s="1">
        <v>0</v>
      </c>
      <c r="G161" s="1">
        <v>0</v>
      </c>
      <c r="H161" s="1">
        <v>0</v>
      </c>
      <c r="I161" s="1">
        <v>0</v>
      </c>
      <c r="J161" s="1">
        <v>0</v>
      </c>
      <c r="K161" s="1">
        <v>0</v>
      </c>
      <c r="L161" s="1">
        <v>0</v>
      </c>
    </row>
    <row r="163" spans="1:12" ht="11.25" thickBot="1">
      <c r="A163" s="2" t="s">
        <v>40</v>
      </c>
      <c r="C163" s="9">
        <v>0</v>
      </c>
      <c r="D163" s="9">
        <v>0</v>
      </c>
      <c r="E163" s="9">
        <v>0</v>
      </c>
      <c r="F163" s="9">
        <v>36986.86257688934</v>
      </c>
      <c r="G163" s="9">
        <v>0</v>
      </c>
      <c r="H163" s="9">
        <v>54463.919335845116</v>
      </c>
      <c r="I163" s="9">
        <v>0</v>
      </c>
      <c r="J163" s="9">
        <v>525114.10371300648</v>
      </c>
      <c r="K163" s="9">
        <v>82922.406161534353</v>
      </c>
      <c r="L163" s="9">
        <v>3836.2407052889357</v>
      </c>
    </row>
    <row r="164" spans="1:12" ht="11.25" thickTop="1">
      <c r="A164" s="2" t="s">
        <v>5</v>
      </c>
    </row>
    <row r="166" spans="1:12" ht="44.1" customHeight="1">
      <c r="A166" s="6"/>
      <c r="B166" s="8" t="s">
        <v>29</v>
      </c>
      <c r="C166" s="6" t="s">
        <v>169</v>
      </c>
      <c r="D166" s="6" t="s">
        <v>170</v>
      </c>
      <c r="E166" s="6" t="s">
        <v>171</v>
      </c>
      <c r="F166" s="6" t="s">
        <v>172</v>
      </c>
      <c r="G166" s="6" t="s">
        <v>173</v>
      </c>
      <c r="H166" s="6" t="s">
        <v>174</v>
      </c>
      <c r="I166" s="6" t="s">
        <v>175</v>
      </c>
      <c r="J166" s="6" t="s">
        <v>176</v>
      </c>
      <c r="K166" s="6" t="s">
        <v>177</v>
      </c>
      <c r="L166" s="6" t="s">
        <v>178</v>
      </c>
    </row>
    <row r="167" spans="1:12">
      <c r="A167" s="1">
        <v>1</v>
      </c>
      <c r="B167" s="1" t="str">
        <f>HYPERLINK("#alloc_1","1030 - ATTORNEY GENERAL")</f>
        <v>1030 - ATTORNEY GENERAL</v>
      </c>
      <c r="C167" s="7">
        <v>0</v>
      </c>
      <c r="D167" s="7">
        <v>0</v>
      </c>
      <c r="E167" s="7">
        <v>0</v>
      </c>
      <c r="F167" s="7">
        <v>0</v>
      </c>
      <c r="G167" s="7">
        <v>0</v>
      </c>
      <c r="H167" s="7">
        <v>0</v>
      </c>
      <c r="I167" s="7">
        <v>0</v>
      </c>
      <c r="J167" s="7">
        <v>0</v>
      </c>
      <c r="K167" s="7">
        <v>0</v>
      </c>
      <c r="L167" s="7">
        <v>0</v>
      </c>
    </row>
    <row r="168" spans="1:12">
      <c r="A168" s="1">
        <v>2</v>
      </c>
      <c r="B168" s="1" t="str">
        <f>HYPERLINK("#alloc_2","1030 - AGENCY LEGAL SERVICES")</f>
        <v>1030 - AGENCY LEGAL SERVICES</v>
      </c>
      <c r="C168" s="1">
        <v>2506.5477118222525</v>
      </c>
      <c r="D168" s="1">
        <v>0</v>
      </c>
      <c r="E168" s="1">
        <v>0</v>
      </c>
      <c r="F168" s="1">
        <v>288803.20464995911</v>
      </c>
      <c r="G168" s="1">
        <v>315427.63217431505</v>
      </c>
      <c r="H168" s="1">
        <v>0</v>
      </c>
      <c r="I168" s="1">
        <v>0</v>
      </c>
      <c r="J168" s="1">
        <v>0</v>
      </c>
      <c r="K168" s="1">
        <v>313073.92273760389</v>
      </c>
      <c r="L168" s="1">
        <v>6098.247176933407</v>
      </c>
    </row>
    <row r="169" spans="1:12">
      <c r="A169" s="1">
        <v>3</v>
      </c>
      <c r="B169" s="1" t="str">
        <f>HYPERLINK("#alloc_3","1030 - INVESTIGATIONS ADMIN")</f>
        <v>1030 - INVESTIGATIONS ADMIN</v>
      </c>
      <c r="C169" s="1">
        <v>0</v>
      </c>
      <c r="D169" s="1">
        <v>0</v>
      </c>
      <c r="E169" s="1">
        <v>0</v>
      </c>
      <c r="F169" s="1">
        <v>0</v>
      </c>
      <c r="G169" s="1">
        <v>0</v>
      </c>
      <c r="H169" s="1">
        <v>0</v>
      </c>
      <c r="I169" s="1">
        <v>0</v>
      </c>
      <c r="J169" s="1">
        <v>0</v>
      </c>
      <c r="K169" s="1">
        <v>0</v>
      </c>
      <c r="L169" s="1">
        <v>0</v>
      </c>
    </row>
    <row r="170" spans="1:12">
      <c r="A170" s="1">
        <v>4</v>
      </c>
      <c r="B170" s="1" t="str">
        <f>HYPERLINK("#alloc_4","1030 - NDOT CLAIMS ADJUSTORS")</f>
        <v>1030 - NDOT CLAIMS ADJUSTORS</v>
      </c>
      <c r="C170" s="1">
        <v>0</v>
      </c>
      <c r="D170" s="1">
        <v>0</v>
      </c>
      <c r="E170" s="1">
        <v>0</v>
      </c>
      <c r="F170" s="1">
        <v>0</v>
      </c>
      <c r="G170" s="1">
        <v>0</v>
      </c>
      <c r="H170" s="1">
        <v>0</v>
      </c>
      <c r="I170" s="1">
        <v>0</v>
      </c>
      <c r="J170" s="1">
        <v>0</v>
      </c>
      <c r="K170" s="1">
        <v>0</v>
      </c>
      <c r="L170" s="1">
        <v>0</v>
      </c>
    </row>
    <row r="172" spans="1:12" ht="11.25" thickBot="1">
      <c r="A172" s="2" t="s">
        <v>40</v>
      </c>
      <c r="C172" s="9">
        <v>2506.5477118222525</v>
      </c>
      <c r="D172" s="9">
        <v>0</v>
      </c>
      <c r="E172" s="9">
        <v>0</v>
      </c>
      <c r="F172" s="9">
        <v>288803.20464995911</v>
      </c>
      <c r="G172" s="9">
        <v>315427.63217431505</v>
      </c>
      <c r="H172" s="9">
        <v>0</v>
      </c>
      <c r="I172" s="9">
        <v>0</v>
      </c>
      <c r="J172" s="9">
        <v>0</v>
      </c>
      <c r="K172" s="9">
        <v>313073.92273760389</v>
      </c>
      <c r="L172" s="9">
        <v>6098.247176933407</v>
      </c>
    </row>
    <row r="173" spans="1:12" ht="11.25" thickTop="1">
      <c r="A173" s="2" t="s">
        <v>5</v>
      </c>
    </row>
    <row r="175" spans="1:12" ht="44.1" customHeight="1">
      <c r="A175" s="6"/>
      <c r="B175" s="8" t="s">
        <v>29</v>
      </c>
      <c r="C175" s="6" t="s">
        <v>179</v>
      </c>
      <c r="D175" s="6" t="s">
        <v>180</v>
      </c>
      <c r="E175" s="6" t="s">
        <v>181</v>
      </c>
      <c r="F175" s="6" t="s">
        <v>182</v>
      </c>
      <c r="G175" s="6" t="s">
        <v>183</v>
      </c>
      <c r="H175" s="6" t="s">
        <v>184</v>
      </c>
      <c r="I175" s="6" t="s">
        <v>185</v>
      </c>
      <c r="J175" s="6" t="s">
        <v>186</v>
      </c>
      <c r="K175" s="6" t="s">
        <v>187</v>
      </c>
      <c r="L175" s="6" t="s">
        <v>188</v>
      </c>
    </row>
    <row r="176" spans="1:12">
      <c r="A176" s="1">
        <v>1</v>
      </c>
      <c r="B176" s="1" t="str">
        <f>HYPERLINK("#alloc_1","1030 - ATTORNEY GENERAL")</f>
        <v>1030 - ATTORNEY GENERAL</v>
      </c>
      <c r="C176" s="7">
        <v>0</v>
      </c>
      <c r="D176" s="7">
        <v>0</v>
      </c>
      <c r="E176" s="7">
        <v>0</v>
      </c>
      <c r="F176" s="7">
        <v>0</v>
      </c>
      <c r="G176" s="7">
        <v>0</v>
      </c>
      <c r="H176" s="7">
        <v>0</v>
      </c>
      <c r="I176" s="7">
        <v>0</v>
      </c>
      <c r="J176" s="7">
        <v>0</v>
      </c>
      <c r="K176" s="7">
        <v>0</v>
      </c>
      <c r="L176" s="7">
        <v>0</v>
      </c>
    </row>
    <row r="177" spans="1:12">
      <c r="A177" s="1">
        <v>2</v>
      </c>
      <c r="B177" s="1" t="str">
        <f>HYPERLINK("#alloc_2","1030 - AGENCY LEGAL SERVICES")</f>
        <v>1030 - AGENCY LEGAL SERVICES</v>
      </c>
      <c r="C177" s="1">
        <v>159914.68724875752</v>
      </c>
      <c r="D177" s="1">
        <v>155749.8442519797</v>
      </c>
      <c r="E177" s="1">
        <v>61.135310044445191</v>
      </c>
      <c r="F177" s="1">
        <v>259305.41755351433</v>
      </c>
      <c r="G177" s="1">
        <v>138700.73466333502</v>
      </c>
      <c r="H177" s="1">
        <v>1211159.2692042594</v>
      </c>
      <c r="I177" s="1">
        <v>115966.04124055698</v>
      </c>
      <c r="J177" s="1">
        <v>0</v>
      </c>
      <c r="K177" s="1">
        <v>431745.20144762757</v>
      </c>
      <c r="L177" s="1">
        <v>14917.015650844629</v>
      </c>
    </row>
    <row r="178" spans="1:12">
      <c r="A178" s="1">
        <v>3</v>
      </c>
      <c r="B178" s="1" t="str">
        <f>HYPERLINK("#alloc_3","1030 - INVESTIGATIONS ADMIN")</f>
        <v>1030 - INVESTIGATIONS ADMIN</v>
      </c>
      <c r="C178" s="1">
        <v>0</v>
      </c>
      <c r="D178" s="1">
        <v>0</v>
      </c>
      <c r="E178" s="1">
        <v>0</v>
      </c>
      <c r="F178" s="1">
        <v>0</v>
      </c>
      <c r="G178" s="1">
        <v>0</v>
      </c>
      <c r="H178" s="1">
        <v>0</v>
      </c>
      <c r="I178" s="1">
        <v>0</v>
      </c>
      <c r="J178" s="1">
        <v>0</v>
      </c>
      <c r="K178" s="1">
        <v>0</v>
      </c>
      <c r="L178" s="1">
        <v>0</v>
      </c>
    </row>
    <row r="179" spans="1:12">
      <c r="A179" s="1">
        <v>4</v>
      </c>
      <c r="B179" s="1" t="str">
        <f>HYPERLINK("#alloc_4","1030 - NDOT CLAIMS ADJUSTORS")</f>
        <v>1030 - NDOT CLAIMS ADJUSTORS</v>
      </c>
      <c r="C179" s="1">
        <v>0</v>
      </c>
      <c r="D179" s="1">
        <v>0</v>
      </c>
      <c r="E179" s="1">
        <v>0</v>
      </c>
      <c r="F179" s="1">
        <v>0</v>
      </c>
      <c r="G179" s="1">
        <v>0</v>
      </c>
      <c r="H179" s="1">
        <v>0</v>
      </c>
      <c r="I179" s="1">
        <v>0</v>
      </c>
      <c r="J179" s="1">
        <v>0</v>
      </c>
      <c r="K179" s="1">
        <v>0</v>
      </c>
      <c r="L179" s="1">
        <v>0</v>
      </c>
    </row>
    <row r="181" spans="1:12" ht="11.25" thickBot="1">
      <c r="A181" s="2" t="s">
        <v>40</v>
      </c>
      <c r="C181" s="9">
        <v>159914.68724875752</v>
      </c>
      <c r="D181" s="9">
        <v>155749.8442519797</v>
      </c>
      <c r="E181" s="9">
        <v>61.135310044445191</v>
      </c>
      <c r="F181" s="9">
        <v>259305.41755351433</v>
      </c>
      <c r="G181" s="9">
        <v>138700.73466333502</v>
      </c>
      <c r="H181" s="9">
        <v>1211159.2692042594</v>
      </c>
      <c r="I181" s="9">
        <v>115966.04124055698</v>
      </c>
      <c r="J181" s="9">
        <v>0</v>
      </c>
      <c r="K181" s="9">
        <v>431745.20144762757</v>
      </c>
      <c r="L181" s="9">
        <v>14917.015650844629</v>
      </c>
    </row>
    <row r="182" spans="1:12" ht="11.25" thickTop="1">
      <c r="A182" s="2" t="s">
        <v>5</v>
      </c>
    </row>
    <row r="184" spans="1:12" ht="44.1" customHeight="1">
      <c r="A184" s="6"/>
      <c r="B184" s="8" t="s">
        <v>29</v>
      </c>
      <c r="C184" s="6" t="s">
        <v>189</v>
      </c>
      <c r="D184" s="6" t="s">
        <v>190</v>
      </c>
      <c r="E184" s="6" t="s">
        <v>191</v>
      </c>
      <c r="F184" s="6" t="s">
        <v>192</v>
      </c>
      <c r="G184" s="6" t="s">
        <v>193</v>
      </c>
      <c r="H184" s="6" t="s">
        <v>194</v>
      </c>
      <c r="I184" s="6" t="s">
        <v>195</v>
      </c>
      <c r="J184" s="6" t="s">
        <v>196</v>
      </c>
      <c r="K184" s="6" t="s">
        <v>197</v>
      </c>
      <c r="L184" s="6" t="s">
        <v>198</v>
      </c>
    </row>
    <row r="185" spans="1:12">
      <c r="A185" s="1">
        <v>1</v>
      </c>
      <c r="B185" s="1" t="str">
        <f>HYPERLINK("#alloc_1","1030 - ATTORNEY GENERAL")</f>
        <v>1030 - ATTORNEY GENERAL</v>
      </c>
      <c r="C185" s="7">
        <v>0</v>
      </c>
      <c r="D185" s="7">
        <v>0</v>
      </c>
      <c r="E185" s="7">
        <v>0</v>
      </c>
      <c r="F185" s="7">
        <v>0</v>
      </c>
      <c r="G185" s="7">
        <v>0</v>
      </c>
      <c r="H185" s="7">
        <v>0</v>
      </c>
      <c r="I185" s="7">
        <v>0</v>
      </c>
      <c r="J185" s="7">
        <v>0</v>
      </c>
      <c r="K185" s="7">
        <v>0</v>
      </c>
      <c r="L185" s="7">
        <v>0</v>
      </c>
    </row>
    <row r="186" spans="1:12">
      <c r="A186" s="1">
        <v>2</v>
      </c>
      <c r="B186" s="1" t="str">
        <f>HYPERLINK("#alloc_2","1030 - AGENCY LEGAL SERVICES")</f>
        <v>1030 - AGENCY LEGAL SERVICES</v>
      </c>
      <c r="C186" s="1">
        <v>118617.78531373478</v>
      </c>
      <c r="D186" s="1">
        <v>2430.1285742666964</v>
      </c>
      <c r="E186" s="1">
        <v>0</v>
      </c>
      <c r="F186" s="1">
        <v>19456.312421644685</v>
      </c>
      <c r="G186" s="1">
        <v>0</v>
      </c>
      <c r="H186" s="1">
        <v>422804.1623536275</v>
      </c>
      <c r="I186" s="1">
        <v>32715.032787533735</v>
      </c>
      <c r="J186" s="1">
        <v>24775.084395511418</v>
      </c>
      <c r="K186" s="1">
        <v>0</v>
      </c>
      <c r="L186" s="1">
        <v>764.19137555556483</v>
      </c>
    </row>
    <row r="187" spans="1:12">
      <c r="A187" s="1">
        <v>3</v>
      </c>
      <c r="B187" s="1" t="str">
        <f>HYPERLINK("#alloc_3","1030 - INVESTIGATIONS ADMIN")</f>
        <v>1030 - INVESTIGATIONS ADMIN</v>
      </c>
      <c r="C187" s="1">
        <v>0</v>
      </c>
      <c r="D187" s="1">
        <v>0</v>
      </c>
      <c r="E187" s="1">
        <v>0</v>
      </c>
      <c r="F187" s="1">
        <v>0</v>
      </c>
      <c r="G187" s="1">
        <v>0</v>
      </c>
      <c r="H187" s="1">
        <v>0</v>
      </c>
      <c r="I187" s="1">
        <v>0</v>
      </c>
      <c r="J187" s="1">
        <v>0</v>
      </c>
      <c r="K187" s="1">
        <v>0</v>
      </c>
      <c r="L187" s="1">
        <v>0</v>
      </c>
    </row>
    <row r="188" spans="1:12">
      <c r="A188" s="1">
        <v>4</v>
      </c>
      <c r="B188" s="1" t="str">
        <f>HYPERLINK("#alloc_4","1030 - NDOT CLAIMS ADJUSTORS")</f>
        <v>1030 - NDOT CLAIMS ADJUSTORS</v>
      </c>
      <c r="C188" s="1">
        <v>0</v>
      </c>
      <c r="D188" s="1">
        <v>0</v>
      </c>
      <c r="E188" s="1">
        <v>0</v>
      </c>
      <c r="F188" s="1">
        <v>0</v>
      </c>
      <c r="G188" s="1">
        <v>0</v>
      </c>
      <c r="H188" s="1">
        <v>0</v>
      </c>
      <c r="I188" s="1">
        <v>0</v>
      </c>
      <c r="J188" s="1">
        <v>0</v>
      </c>
      <c r="K188" s="1">
        <v>0</v>
      </c>
      <c r="L188" s="1">
        <v>0</v>
      </c>
    </row>
    <row r="190" spans="1:12" ht="11.25" thickBot="1">
      <c r="A190" s="2" t="s">
        <v>40</v>
      </c>
      <c r="C190" s="9">
        <v>118617.78531373478</v>
      </c>
      <c r="D190" s="9">
        <v>2430.1285742666964</v>
      </c>
      <c r="E190" s="9">
        <v>0</v>
      </c>
      <c r="F190" s="9">
        <v>19456.312421644685</v>
      </c>
      <c r="G190" s="9">
        <v>0</v>
      </c>
      <c r="H190" s="9">
        <v>422804.1623536275</v>
      </c>
      <c r="I190" s="9">
        <v>32715.032787533735</v>
      </c>
      <c r="J190" s="9">
        <v>24775.084395511418</v>
      </c>
      <c r="K190" s="9">
        <v>0</v>
      </c>
      <c r="L190" s="9">
        <v>764.19137555556483</v>
      </c>
    </row>
    <row r="191" spans="1:12" ht="11.25" thickTop="1">
      <c r="A191" s="2" t="s">
        <v>5</v>
      </c>
    </row>
    <row r="193" spans="1:12" ht="44.1" customHeight="1">
      <c r="A193" s="6"/>
      <c r="B193" s="8" t="s">
        <v>29</v>
      </c>
      <c r="C193" s="6" t="s">
        <v>199</v>
      </c>
      <c r="D193" s="6" t="s">
        <v>200</v>
      </c>
      <c r="E193" s="6" t="s">
        <v>201</v>
      </c>
      <c r="F193" s="6" t="s">
        <v>202</v>
      </c>
      <c r="G193" s="6" t="s">
        <v>203</v>
      </c>
      <c r="H193" s="6" t="s">
        <v>204</v>
      </c>
      <c r="I193" s="6" t="s">
        <v>205</v>
      </c>
      <c r="J193" s="6" t="s">
        <v>206</v>
      </c>
      <c r="K193" s="6" t="s">
        <v>207</v>
      </c>
      <c r="L193" s="6" t="s">
        <v>208</v>
      </c>
    </row>
    <row r="194" spans="1:12">
      <c r="A194" s="1">
        <v>1</v>
      </c>
      <c r="B194" s="1" t="str">
        <f>HYPERLINK("#alloc_1","1030 - ATTORNEY GENERAL")</f>
        <v>1030 - ATTORNEY GENERAL</v>
      </c>
      <c r="C194" s="7">
        <v>0</v>
      </c>
      <c r="D194" s="7">
        <v>0</v>
      </c>
      <c r="E194" s="7">
        <v>0</v>
      </c>
      <c r="F194" s="7">
        <v>0</v>
      </c>
      <c r="G194" s="7">
        <v>0</v>
      </c>
      <c r="H194" s="7">
        <v>0</v>
      </c>
      <c r="I194" s="7">
        <v>0</v>
      </c>
      <c r="J194" s="7">
        <v>0</v>
      </c>
      <c r="K194" s="7">
        <v>0</v>
      </c>
      <c r="L194" s="7">
        <v>0</v>
      </c>
    </row>
    <row r="195" spans="1:12">
      <c r="A195" s="1">
        <v>2</v>
      </c>
      <c r="B195" s="1" t="str">
        <f>HYPERLINK("#alloc_2","1030 - AGENCY LEGAL SERVICES")</f>
        <v>1030 - AGENCY LEGAL SERVICES</v>
      </c>
      <c r="C195" s="1">
        <v>52591.650465733983</v>
      </c>
      <c r="D195" s="1">
        <v>23185.566334355837</v>
      </c>
      <c r="E195" s="1">
        <v>0</v>
      </c>
      <c r="F195" s="1">
        <v>0</v>
      </c>
      <c r="G195" s="1">
        <v>6113.5310044445187</v>
      </c>
      <c r="H195" s="1">
        <v>274711.51568471448</v>
      </c>
      <c r="I195" s="1">
        <v>0</v>
      </c>
      <c r="J195" s="1">
        <v>7687.7652380889822</v>
      </c>
      <c r="K195" s="1">
        <v>523225.0226326331</v>
      </c>
      <c r="L195" s="1">
        <v>0</v>
      </c>
    </row>
    <row r="196" spans="1:12">
      <c r="A196" s="1">
        <v>3</v>
      </c>
      <c r="B196" s="1" t="str">
        <f>HYPERLINK("#alloc_3","1030 - INVESTIGATIONS ADMIN")</f>
        <v>1030 - INVESTIGATIONS ADMIN</v>
      </c>
      <c r="C196" s="1">
        <v>0</v>
      </c>
      <c r="D196" s="1">
        <v>0</v>
      </c>
      <c r="E196" s="1">
        <v>0</v>
      </c>
      <c r="F196" s="1">
        <v>0</v>
      </c>
      <c r="G196" s="1">
        <v>0</v>
      </c>
      <c r="H196" s="1">
        <v>0</v>
      </c>
      <c r="I196" s="1">
        <v>0</v>
      </c>
      <c r="J196" s="1">
        <v>0</v>
      </c>
      <c r="K196" s="1">
        <v>0</v>
      </c>
      <c r="L196" s="1">
        <v>0</v>
      </c>
    </row>
    <row r="197" spans="1:12">
      <c r="A197" s="1">
        <v>4</v>
      </c>
      <c r="B197" s="1" t="str">
        <f>HYPERLINK("#alloc_4","1030 - NDOT CLAIMS ADJUSTORS")</f>
        <v>1030 - NDOT CLAIMS ADJUSTORS</v>
      </c>
      <c r="C197" s="1">
        <v>0</v>
      </c>
      <c r="D197" s="1">
        <v>0</v>
      </c>
      <c r="E197" s="1">
        <v>0</v>
      </c>
      <c r="F197" s="1">
        <v>0</v>
      </c>
      <c r="G197" s="1">
        <v>0</v>
      </c>
      <c r="H197" s="1">
        <v>0</v>
      </c>
      <c r="I197" s="1">
        <v>0</v>
      </c>
      <c r="J197" s="1">
        <v>0</v>
      </c>
      <c r="K197" s="1">
        <v>0</v>
      </c>
      <c r="L197" s="1">
        <v>0</v>
      </c>
    </row>
    <row r="199" spans="1:12" ht="11.25" thickBot="1">
      <c r="A199" s="2" t="s">
        <v>40</v>
      </c>
      <c r="C199" s="9">
        <v>52591.650465733983</v>
      </c>
      <c r="D199" s="9">
        <v>23185.566334355837</v>
      </c>
      <c r="E199" s="9">
        <v>0</v>
      </c>
      <c r="F199" s="9">
        <v>0</v>
      </c>
      <c r="G199" s="9">
        <v>6113.5310044445187</v>
      </c>
      <c r="H199" s="9">
        <v>274711.51568471448</v>
      </c>
      <c r="I199" s="9">
        <v>0</v>
      </c>
      <c r="J199" s="9">
        <v>7687.7652380889822</v>
      </c>
      <c r="K199" s="9">
        <v>523225.0226326331</v>
      </c>
      <c r="L199" s="9">
        <v>0</v>
      </c>
    </row>
    <row r="200" spans="1:12" ht="11.25" thickTop="1">
      <c r="A200" s="2" t="s">
        <v>5</v>
      </c>
    </row>
    <row r="202" spans="1:12" ht="44.1" customHeight="1">
      <c r="A202" s="6"/>
      <c r="B202" s="8" t="s">
        <v>29</v>
      </c>
      <c r="C202" s="6" t="s">
        <v>209</v>
      </c>
      <c r="D202" s="6" t="s">
        <v>210</v>
      </c>
      <c r="E202" s="6" t="s">
        <v>211</v>
      </c>
      <c r="F202" s="6" t="s">
        <v>212</v>
      </c>
      <c r="G202" s="6" t="s">
        <v>213</v>
      </c>
      <c r="H202" s="6" t="s">
        <v>214</v>
      </c>
      <c r="I202" s="6" t="s">
        <v>215</v>
      </c>
      <c r="J202" s="6" t="s">
        <v>216</v>
      </c>
      <c r="K202" s="6" t="s">
        <v>217</v>
      </c>
      <c r="L202" s="6" t="s">
        <v>218</v>
      </c>
    </row>
    <row r="203" spans="1:12">
      <c r="A203" s="1">
        <v>1</v>
      </c>
      <c r="B203" s="1" t="str">
        <f>HYPERLINK("#alloc_1","1030 - ATTORNEY GENERAL")</f>
        <v>1030 - ATTORNEY GENERAL</v>
      </c>
      <c r="C203" s="7">
        <v>0</v>
      </c>
      <c r="D203" s="7">
        <v>0</v>
      </c>
      <c r="E203" s="7">
        <v>0</v>
      </c>
      <c r="F203" s="7">
        <v>0</v>
      </c>
      <c r="G203" s="7">
        <v>0</v>
      </c>
      <c r="H203" s="7">
        <v>0</v>
      </c>
      <c r="I203" s="7">
        <v>0</v>
      </c>
      <c r="J203" s="7">
        <v>0</v>
      </c>
      <c r="K203" s="7">
        <v>0</v>
      </c>
      <c r="L203" s="7">
        <v>0</v>
      </c>
    </row>
    <row r="204" spans="1:12">
      <c r="A204" s="1">
        <v>2</v>
      </c>
      <c r="B204" s="1" t="str">
        <f>HYPERLINK("#alloc_2","1030 - AGENCY LEGAL SERVICES")</f>
        <v>1030 - AGENCY LEGAL SERVICES</v>
      </c>
      <c r="C204" s="1">
        <v>71749.928250911995</v>
      </c>
      <c r="D204" s="1">
        <v>77664.76949771207</v>
      </c>
      <c r="E204" s="1">
        <v>0</v>
      </c>
      <c r="F204" s="1">
        <v>2375305.4849843401</v>
      </c>
      <c r="G204" s="1">
        <v>36161.535891289335</v>
      </c>
      <c r="H204" s="1">
        <v>53309.990358756208</v>
      </c>
      <c r="I204" s="1">
        <v>0</v>
      </c>
      <c r="J204" s="1">
        <v>5792.5706267111809</v>
      </c>
      <c r="K204" s="1">
        <v>0</v>
      </c>
      <c r="L204" s="1">
        <v>0</v>
      </c>
    </row>
    <row r="205" spans="1:12">
      <c r="A205" s="1">
        <v>3</v>
      </c>
      <c r="B205" s="1" t="str">
        <f>HYPERLINK("#alloc_3","1030 - INVESTIGATIONS ADMIN")</f>
        <v>1030 - INVESTIGATIONS ADMIN</v>
      </c>
      <c r="C205" s="1">
        <v>0</v>
      </c>
      <c r="D205" s="1">
        <v>0</v>
      </c>
      <c r="E205" s="1">
        <v>0</v>
      </c>
      <c r="F205" s="1">
        <v>0</v>
      </c>
      <c r="G205" s="1">
        <v>0</v>
      </c>
      <c r="H205" s="1">
        <v>0</v>
      </c>
      <c r="I205" s="1">
        <v>0</v>
      </c>
      <c r="J205" s="1">
        <v>0</v>
      </c>
      <c r="K205" s="1">
        <v>0</v>
      </c>
      <c r="L205" s="1">
        <v>0</v>
      </c>
    </row>
    <row r="206" spans="1:12">
      <c r="A206" s="1">
        <v>4</v>
      </c>
      <c r="B206" s="1" t="str">
        <f>HYPERLINK("#alloc_4","1030 - NDOT CLAIMS ADJUSTORS")</f>
        <v>1030 - NDOT CLAIMS ADJUSTORS</v>
      </c>
      <c r="C206" s="1">
        <v>0</v>
      </c>
      <c r="D206" s="1">
        <v>0</v>
      </c>
      <c r="E206" s="1">
        <v>0</v>
      </c>
      <c r="F206" s="1">
        <v>216840.16786653741</v>
      </c>
      <c r="G206" s="1">
        <v>0</v>
      </c>
      <c r="H206" s="1">
        <v>0</v>
      </c>
      <c r="I206" s="1">
        <v>0</v>
      </c>
      <c r="J206" s="1">
        <v>0</v>
      </c>
      <c r="K206" s="1">
        <v>0</v>
      </c>
      <c r="L206" s="1">
        <v>0</v>
      </c>
    </row>
    <row r="208" spans="1:12" ht="11.25" thickBot="1">
      <c r="A208" s="2" t="s">
        <v>40</v>
      </c>
      <c r="C208" s="9">
        <v>71749.928250911995</v>
      </c>
      <c r="D208" s="9">
        <v>77664.76949771207</v>
      </c>
      <c r="E208" s="9">
        <v>0</v>
      </c>
      <c r="F208" s="9">
        <v>2592145.6528508775</v>
      </c>
      <c r="G208" s="9">
        <v>36161.535891289335</v>
      </c>
      <c r="H208" s="9">
        <v>53309.990358756208</v>
      </c>
      <c r="I208" s="9">
        <v>0</v>
      </c>
      <c r="J208" s="9">
        <v>5792.5706267111809</v>
      </c>
      <c r="K208" s="9">
        <v>0</v>
      </c>
      <c r="L208" s="9">
        <v>0</v>
      </c>
    </row>
    <row r="209" spans="1:12" ht="11.25" thickTop="1">
      <c r="A209" s="2" t="s">
        <v>5</v>
      </c>
    </row>
    <row r="211" spans="1:12" ht="44.1" customHeight="1">
      <c r="A211" s="6"/>
      <c r="B211" s="8" t="s">
        <v>29</v>
      </c>
      <c r="C211" s="6" t="s">
        <v>219</v>
      </c>
      <c r="D211" s="6" t="s">
        <v>220</v>
      </c>
      <c r="E211" s="6" t="s">
        <v>221</v>
      </c>
      <c r="F211" s="6" t="s">
        <v>222</v>
      </c>
      <c r="G211" s="6" t="s">
        <v>223</v>
      </c>
      <c r="H211" s="6" t="s">
        <v>224</v>
      </c>
      <c r="I211" s="6" t="s">
        <v>225</v>
      </c>
      <c r="J211" s="6" t="s">
        <v>226</v>
      </c>
      <c r="K211" s="6" t="s">
        <v>227</v>
      </c>
      <c r="L211" s="6" t="s">
        <v>228</v>
      </c>
    </row>
    <row r="212" spans="1:12">
      <c r="A212" s="1">
        <v>1</v>
      </c>
      <c r="B212" s="1" t="str">
        <f>HYPERLINK("#alloc_1","1030 - ATTORNEY GENERAL")</f>
        <v>1030 - ATTORNEY GENERAL</v>
      </c>
      <c r="C212" s="7">
        <v>0</v>
      </c>
      <c r="D212" s="7">
        <v>0</v>
      </c>
      <c r="E212" s="7">
        <v>0</v>
      </c>
      <c r="F212" s="7">
        <v>0</v>
      </c>
      <c r="G212" s="7">
        <v>0</v>
      </c>
      <c r="H212" s="7">
        <v>0</v>
      </c>
      <c r="I212" s="7">
        <v>0</v>
      </c>
      <c r="J212" s="7">
        <v>0</v>
      </c>
      <c r="K212" s="7">
        <v>0</v>
      </c>
      <c r="L212" s="7">
        <v>0</v>
      </c>
    </row>
    <row r="213" spans="1:12">
      <c r="A213" s="1">
        <v>2</v>
      </c>
      <c r="B213" s="1" t="str">
        <f>HYPERLINK("#alloc_2","1030 - AGENCY LEGAL SERVICES")</f>
        <v>1030 - AGENCY LEGAL SERVICES</v>
      </c>
      <c r="C213" s="1">
        <v>0</v>
      </c>
      <c r="D213" s="1">
        <v>688666.34190940857</v>
      </c>
      <c r="E213" s="1">
        <v>0</v>
      </c>
      <c r="F213" s="1">
        <v>136843.74962073503</v>
      </c>
      <c r="G213" s="1">
        <v>0</v>
      </c>
      <c r="H213" s="1">
        <v>0</v>
      </c>
      <c r="I213" s="1">
        <v>17370.069966377992</v>
      </c>
      <c r="J213" s="1">
        <v>0</v>
      </c>
      <c r="K213" s="1">
        <v>578760.3382770071</v>
      </c>
      <c r="L213" s="1">
        <v>74118.921515134236</v>
      </c>
    </row>
    <row r="214" spans="1:12">
      <c r="A214" s="1">
        <v>3</v>
      </c>
      <c r="B214" s="1" t="str">
        <f>HYPERLINK("#alloc_3","1030 - INVESTIGATIONS ADMIN")</f>
        <v>1030 - INVESTIGATIONS ADMIN</v>
      </c>
      <c r="C214" s="1">
        <v>0</v>
      </c>
      <c r="D214" s="1">
        <v>0</v>
      </c>
      <c r="E214" s="1">
        <v>0</v>
      </c>
      <c r="F214" s="1">
        <v>0</v>
      </c>
      <c r="G214" s="1">
        <v>0</v>
      </c>
      <c r="H214" s="1">
        <v>0</v>
      </c>
      <c r="I214" s="1">
        <v>0</v>
      </c>
      <c r="J214" s="1">
        <v>0</v>
      </c>
      <c r="K214" s="1">
        <v>0</v>
      </c>
      <c r="L214" s="1">
        <v>0</v>
      </c>
    </row>
    <row r="215" spans="1:12">
      <c r="A215" s="1">
        <v>4</v>
      </c>
      <c r="B215" s="1" t="str">
        <f>HYPERLINK("#alloc_4","1030 - NDOT CLAIMS ADJUSTORS")</f>
        <v>1030 - NDOT CLAIMS ADJUSTORS</v>
      </c>
      <c r="C215" s="1">
        <v>0</v>
      </c>
      <c r="D215" s="1">
        <v>0</v>
      </c>
      <c r="E215" s="1">
        <v>0</v>
      </c>
      <c r="F215" s="1">
        <v>0</v>
      </c>
      <c r="G215" s="1">
        <v>0</v>
      </c>
      <c r="H215" s="1">
        <v>0</v>
      </c>
      <c r="I215" s="1">
        <v>0</v>
      </c>
      <c r="J215" s="1">
        <v>0</v>
      </c>
      <c r="K215" s="1">
        <v>0</v>
      </c>
      <c r="L215" s="1">
        <v>0</v>
      </c>
    </row>
    <row r="217" spans="1:12" ht="11.25" thickBot="1">
      <c r="A217" s="2" t="s">
        <v>40</v>
      </c>
      <c r="C217" s="9">
        <v>0</v>
      </c>
      <c r="D217" s="9">
        <v>688666.34190940857</v>
      </c>
      <c r="E217" s="9">
        <v>0</v>
      </c>
      <c r="F217" s="9">
        <v>136843.74962073503</v>
      </c>
      <c r="G217" s="9">
        <v>0</v>
      </c>
      <c r="H217" s="9">
        <v>0</v>
      </c>
      <c r="I217" s="9">
        <v>17370.069966377992</v>
      </c>
      <c r="J217" s="9">
        <v>0</v>
      </c>
      <c r="K217" s="9">
        <v>578760.3382770071</v>
      </c>
      <c r="L217" s="9">
        <v>74118.921515134236</v>
      </c>
    </row>
    <row r="218" spans="1:12" ht="11.25" thickTop="1">
      <c r="A218" s="2" t="s">
        <v>5</v>
      </c>
    </row>
    <row r="220" spans="1:12" ht="44.1" customHeight="1">
      <c r="A220" s="6"/>
      <c r="B220" s="8" t="s">
        <v>29</v>
      </c>
      <c r="C220" s="6" t="s">
        <v>229</v>
      </c>
      <c r="D220" s="6" t="s">
        <v>230</v>
      </c>
      <c r="E220" s="6" t="s">
        <v>231</v>
      </c>
      <c r="F220" s="6" t="s">
        <v>232</v>
      </c>
      <c r="G220" s="6" t="s">
        <v>233</v>
      </c>
      <c r="H220" s="6" t="s">
        <v>234</v>
      </c>
      <c r="I220" s="6" t="s">
        <v>235</v>
      </c>
      <c r="J220" s="6" t="s">
        <v>236</v>
      </c>
      <c r="K220" s="6" t="s">
        <v>237</v>
      </c>
      <c r="L220" s="6" t="s">
        <v>238</v>
      </c>
    </row>
    <row r="221" spans="1:12">
      <c r="A221" s="1">
        <v>1</v>
      </c>
      <c r="B221" s="1" t="str">
        <f>HYPERLINK("#alloc_1","1030 - ATTORNEY GENERAL")</f>
        <v>1030 - ATTORNEY GENERAL</v>
      </c>
      <c r="C221" s="7">
        <v>0</v>
      </c>
      <c r="D221" s="7">
        <v>0</v>
      </c>
      <c r="E221" s="7">
        <v>0</v>
      </c>
      <c r="F221" s="7">
        <v>0</v>
      </c>
      <c r="G221" s="7">
        <v>0</v>
      </c>
      <c r="H221" s="7">
        <v>0</v>
      </c>
      <c r="I221" s="7">
        <v>0</v>
      </c>
      <c r="J221" s="7">
        <v>0</v>
      </c>
      <c r="K221" s="7">
        <v>0</v>
      </c>
      <c r="L221" s="7">
        <v>0</v>
      </c>
    </row>
    <row r="222" spans="1:12">
      <c r="A222" s="1">
        <v>2</v>
      </c>
      <c r="B222" s="1" t="str">
        <f>HYPERLINK("#alloc_2","1030 - AGENCY LEGAL SERVICES")</f>
        <v>1030 - AGENCY LEGAL SERVICES</v>
      </c>
      <c r="C222" s="1">
        <v>33991.232384711526</v>
      </c>
      <c r="D222" s="1">
        <v>70840.540514000881</v>
      </c>
      <c r="E222" s="1">
        <v>19815.482368155797</v>
      </c>
      <c r="F222" s="1">
        <v>4034.9304629333819</v>
      </c>
      <c r="G222" s="1">
        <v>0</v>
      </c>
      <c r="H222" s="1">
        <v>0</v>
      </c>
      <c r="I222" s="1">
        <v>6831.8708974667497</v>
      </c>
      <c r="J222" s="1">
        <v>0</v>
      </c>
      <c r="K222" s="1">
        <v>493323.74248989497</v>
      </c>
      <c r="L222" s="1">
        <v>0</v>
      </c>
    </row>
    <row r="223" spans="1:12">
      <c r="A223" s="1">
        <v>3</v>
      </c>
      <c r="B223" s="1" t="str">
        <f>HYPERLINK("#alloc_3","1030 - INVESTIGATIONS ADMIN")</f>
        <v>1030 - INVESTIGATIONS ADMIN</v>
      </c>
      <c r="C223" s="1">
        <v>0</v>
      </c>
      <c r="D223" s="1">
        <v>0</v>
      </c>
      <c r="E223" s="1">
        <v>0</v>
      </c>
      <c r="F223" s="1">
        <v>0</v>
      </c>
      <c r="G223" s="1">
        <v>0</v>
      </c>
      <c r="H223" s="1">
        <v>0</v>
      </c>
      <c r="I223" s="1">
        <v>0</v>
      </c>
      <c r="J223" s="1">
        <v>0</v>
      </c>
      <c r="K223" s="1">
        <v>0</v>
      </c>
      <c r="L223" s="1">
        <v>0</v>
      </c>
    </row>
    <row r="224" spans="1:12">
      <c r="A224" s="1">
        <v>4</v>
      </c>
      <c r="B224" s="1" t="str">
        <f>HYPERLINK("#alloc_4","1030 - NDOT CLAIMS ADJUSTORS")</f>
        <v>1030 - NDOT CLAIMS ADJUSTORS</v>
      </c>
      <c r="C224" s="1">
        <v>0</v>
      </c>
      <c r="D224" s="1">
        <v>0</v>
      </c>
      <c r="E224" s="1">
        <v>0</v>
      </c>
      <c r="F224" s="1">
        <v>0</v>
      </c>
      <c r="G224" s="1">
        <v>0</v>
      </c>
      <c r="H224" s="1">
        <v>0</v>
      </c>
      <c r="I224" s="1">
        <v>0</v>
      </c>
      <c r="J224" s="1">
        <v>0</v>
      </c>
      <c r="K224" s="1">
        <v>0</v>
      </c>
      <c r="L224" s="1">
        <v>0</v>
      </c>
    </row>
    <row r="226" spans="1:12" ht="11.25" thickBot="1">
      <c r="A226" s="2" t="s">
        <v>40</v>
      </c>
      <c r="C226" s="9">
        <v>33991.232384711526</v>
      </c>
      <c r="D226" s="9">
        <v>70840.540514000881</v>
      </c>
      <c r="E226" s="9">
        <v>19815.482368155797</v>
      </c>
      <c r="F226" s="9">
        <v>4034.9304629333819</v>
      </c>
      <c r="G226" s="9">
        <v>0</v>
      </c>
      <c r="H226" s="9">
        <v>0</v>
      </c>
      <c r="I226" s="9">
        <v>6831.8708974667497</v>
      </c>
      <c r="J226" s="9">
        <v>0</v>
      </c>
      <c r="K226" s="9">
        <v>493323.74248989497</v>
      </c>
      <c r="L226" s="9">
        <v>0</v>
      </c>
    </row>
    <row r="227" spans="1:12" ht="11.25" thickTop="1">
      <c r="A227" s="2" t="s">
        <v>5</v>
      </c>
    </row>
    <row r="229" spans="1:12" ht="44.1" customHeight="1">
      <c r="A229" s="6"/>
      <c r="B229" s="8" t="s">
        <v>29</v>
      </c>
      <c r="C229" s="6" t="s">
        <v>239</v>
      </c>
      <c r="D229" s="5"/>
      <c r="E229" s="5"/>
      <c r="F229" s="5"/>
      <c r="G229" s="5"/>
      <c r="H229" s="5"/>
      <c r="I229" s="5"/>
      <c r="J229" s="5"/>
      <c r="K229" s="5"/>
      <c r="L229" s="5"/>
    </row>
    <row r="230" spans="1:12">
      <c r="A230" s="1">
        <v>1</v>
      </c>
      <c r="B230" s="1" t="str">
        <f>HYPERLINK("#alloc_1","1030 - ATTORNEY GENERAL")</f>
        <v>1030 - ATTORNEY GENERAL</v>
      </c>
      <c r="C230" s="7">
        <v>1288368.3547358166</v>
      </c>
      <c r="D230" s="7"/>
      <c r="E230" s="7"/>
      <c r="F230" s="7"/>
      <c r="G230" s="7"/>
      <c r="H230" s="7"/>
      <c r="I230" s="7"/>
      <c r="J230" s="7"/>
      <c r="K230" s="7"/>
      <c r="L230" s="7"/>
    </row>
    <row r="231" spans="1:12">
      <c r="A231" s="1">
        <v>2</v>
      </c>
      <c r="B231" s="1" t="str">
        <f>HYPERLINK("#alloc_2","1030 - AGENCY LEGAL SERVICES")</f>
        <v>1030 - AGENCY LEGAL SERVICES</v>
      </c>
      <c r="C231" s="1">
        <v>23793059.351324085</v>
      </c>
    </row>
    <row r="232" spans="1:12">
      <c r="A232" s="1">
        <v>3</v>
      </c>
      <c r="B232" s="1" t="str">
        <f>HYPERLINK("#alloc_3","1030 - INVESTIGATIONS ADMIN")</f>
        <v>1030 - INVESTIGATIONS ADMIN</v>
      </c>
      <c r="C232" s="1">
        <v>242121.3710420662</v>
      </c>
    </row>
    <row r="233" spans="1:12">
      <c r="A233" s="1">
        <v>4</v>
      </c>
      <c r="B233" s="1" t="str">
        <f>HYPERLINK("#alloc_4","1030 - NDOT CLAIMS ADJUSTORS")</f>
        <v>1030 - NDOT CLAIMS ADJUSTORS</v>
      </c>
      <c r="C233" s="1">
        <v>216840.16786653741</v>
      </c>
    </row>
    <row r="235" spans="1:12" ht="11.25" thickBot="1">
      <c r="A235" s="2" t="s">
        <v>40</v>
      </c>
      <c r="C235" s="9">
        <v>25540389.244968507</v>
      </c>
      <c r="D235" s="7"/>
      <c r="E235" s="7"/>
      <c r="F235" s="7"/>
      <c r="G235" s="7"/>
      <c r="H235" s="7"/>
      <c r="I235" s="7"/>
      <c r="J235" s="7"/>
      <c r="K235" s="7"/>
      <c r="L235" s="7"/>
    </row>
    <row r="277" spans="1:13">
      <c r="A277" s="2" t="s">
        <v>240</v>
      </c>
      <c r="B277" s="3"/>
      <c r="C277" s="3"/>
      <c r="D277" s="3"/>
      <c r="E277" s="3"/>
      <c r="F277" s="3"/>
      <c r="G277" s="3"/>
      <c r="H277" s="3"/>
      <c r="I277" s="3"/>
      <c r="J277" s="3"/>
      <c r="K277" s="3"/>
      <c r="L277" s="3" t="s">
        <v>241</v>
      </c>
    </row>
    <row r="278" spans="1:13">
      <c r="C278" s="7"/>
      <c r="D278" s="7"/>
      <c r="E278" s="7"/>
      <c r="F278" s="7"/>
      <c r="G278" s="7"/>
      <c r="H278" s="7"/>
      <c r="I278" s="7"/>
      <c r="J278" s="7"/>
      <c r="K278" s="7"/>
      <c r="L278" s="7"/>
    </row>
    <row r="279" spans="1:13" ht="33" customHeight="1">
      <c r="A279" s="10" t="s">
        <v>242</v>
      </c>
      <c r="B279" s="8"/>
      <c r="C279" s="6"/>
      <c r="D279" s="6" t="s">
        <v>243</v>
      </c>
      <c r="E279" s="6" t="s">
        <v>244</v>
      </c>
      <c r="F279" s="6" t="s">
        <v>9</v>
      </c>
      <c r="G279" s="6" t="s">
        <v>10</v>
      </c>
      <c r="H279" s="6" t="s">
        <v>13</v>
      </c>
      <c r="I279" s="6" t="s">
        <v>15</v>
      </c>
      <c r="J279" s="6" t="s">
        <v>17</v>
      </c>
      <c r="K279" s="6" t="s">
        <v>20</v>
      </c>
      <c r="L279" s="6" t="s">
        <v>21</v>
      </c>
    </row>
    <row r="280" spans="1:13">
      <c r="A280" s="1" t="s">
        <v>245</v>
      </c>
      <c r="C280" s="7"/>
      <c r="D280" s="7"/>
      <c r="E280" s="7"/>
      <c r="F280" s="7"/>
      <c r="G280" s="7"/>
      <c r="H280" s="7"/>
      <c r="I280" s="7"/>
      <c r="J280" s="7"/>
      <c r="K280" s="7"/>
      <c r="L280" s="7"/>
    </row>
    <row r="281" spans="1:13">
      <c r="B281" s="1" t="s">
        <v>246</v>
      </c>
      <c r="C281" s="1" t="s">
        <v>247</v>
      </c>
      <c r="D281" s="1">
        <v>24932703</v>
      </c>
      <c r="E281" s="1">
        <v>0</v>
      </c>
      <c r="F281" s="1">
        <v>2579027</v>
      </c>
      <c r="G281" s="1">
        <v>19761040</v>
      </c>
      <c r="H281" s="1">
        <v>201091.00000000003</v>
      </c>
      <c r="I281" s="1">
        <v>180094.00000000003</v>
      </c>
      <c r="J281" s="1">
        <v>1467986</v>
      </c>
      <c r="K281" s="1">
        <v>177593</v>
      </c>
      <c r="L281" s="1">
        <v>565872.00000000012</v>
      </c>
    </row>
    <row r="282" spans="1:13">
      <c r="A282" s="13"/>
      <c r="B282" s="13" t="s">
        <v>248</v>
      </c>
      <c r="C282" s="13"/>
      <c r="D282" s="13"/>
      <c r="E282" s="13">
        <v>0</v>
      </c>
      <c r="F282" s="13">
        <v>0.10343952679338458</v>
      </c>
      <c r="G282" s="13">
        <v>0.79257511710623596</v>
      </c>
      <c r="H282" s="13">
        <v>8.0653509569339511E-3</v>
      </c>
      <c r="I282" s="13">
        <v>7.2232039983791563E-3</v>
      </c>
      <c r="J282" s="13">
        <v>5.8877932328476379E-2</v>
      </c>
      <c r="K282" s="13">
        <v>7.1228939758356735E-3</v>
      </c>
      <c r="L282" s="13">
        <v>2.2695974840754328E-2</v>
      </c>
      <c r="M282" s="13"/>
    </row>
    <row r="283" spans="1:13">
      <c r="B283" s="1" t="s">
        <v>249</v>
      </c>
      <c r="C283" s="1" t="s">
        <v>250</v>
      </c>
      <c r="D283" s="11">
        <v>0</v>
      </c>
      <c r="E283" s="11">
        <v>0</v>
      </c>
      <c r="F283" s="11">
        <v>0</v>
      </c>
      <c r="G283" s="11">
        <v>0</v>
      </c>
      <c r="H283" s="11">
        <v>0</v>
      </c>
      <c r="I283" s="11">
        <v>0</v>
      </c>
      <c r="J283" s="11">
        <v>0</v>
      </c>
      <c r="K283" s="11">
        <v>0</v>
      </c>
      <c r="L283" s="11">
        <v>0</v>
      </c>
    </row>
    <row r="284" spans="1:13">
      <c r="A284" s="1" t="s">
        <v>251</v>
      </c>
      <c r="D284" s="1">
        <v>24932703</v>
      </c>
      <c r="E284" s="1">
        <v>0</v>
      </c>
      <c r="F284" s="1">
        <v>2579027</v>
      </c>
      <c r="G284" s="1">
        <v>19761040</v>
      </c>
      <c r="H284" s="1">
        <v>201091.00000000003</v>
      </c>
      <c r="I284" s="1">
        <v>180094.00000000003</v>
      </c>
      <c r="J284" s="1">
        <v>1467986</v>
      </c>
      <c r="K284" s="1">
        <v>177593</v>
      </c>
      <c r="L284" s="1">
        <v>565872.00000000012</v>
      </c>
    </row>
    <row r="286" spans="1:13">
      <c r="A286" s="1" t="s">
        <v>252</v>
      </c>
    </row>
    <row r="287" spans="1:13">
      <c r="B287" s="1" t="s">
        <v>253</v>
      </c>
      <c r="C287" s="1" t="s">
        <v>250</v>
      </c>
      <c r="D287" s="1">
        <v>10113</v>
      </c>
      <c r="E287" s="1">
        <v>0</v>
      </c>
      <c r="F287" s="1">
        <v>1046.0839344614983</v>
      </c>
      <c r="G287" s="1">
        <v>8015.3121592953648</v>
      </c>
      <c r="H287" s="1">
        <v>81.564894227473047</v>
      </c>
      <c r="I287" s="1">
        <v>73.048262035608417</v>
      </c>
      <c r="J287" s="1">
        <v>595.43252963788154</v>
      </c>
      <c r="K287" s="1">
        <v>72.03382677762616</v>
      </c>
      <c r="L287" s="1">
        <v>229.52439356454852</v>
      </c>
    </row>
    <row r="288" spans="1:13">
      <c r="B288" s="1" t="s">
        <v>254</v>
      </c>
      <c r="C288" s="1" t="s">
        <v>250</v>
      </c>
      <c r="D288" s="1">
        <v>170125</v>
      </c>
      <c r="E288" s="1">
        <v>0</v>
      </c>
      <c r="F288" s="1">
        <v>17597.649495724552</v>
      </c>
      <c r="G288" s="1">
        <v>134836.84179769841</v>
      </c>
      <c r="H288" s="1">
        <v>1372.1178315483885</v>
      </c>
      <c r="I288" s="1">
        <v>1228.847580224254</v>
      </c>
      <c r="J288" s="1">
        <v>10016.608237382045</v>
      </c>
      <c r="K288" s="1">
        <v>1211.7823376390438</v>
      </c>
      <c r="L288" s="1">
        <v>3861.1527197833302</v>
      </c>
    </row>
    <row r="289" spans="2:12">
      <c r="B289" s="1" t="s">
        <v>255</v>
      </c>
      <c r="C289" s="1" t="s">
        <v>250</v>
      </c>
      <c r="D289" s="1">
        <v>2083608</v>
      </c>
      <c r="E289" s="1">
        <v>0</v>
      </c>
      <c r="F289" s="1">
        <v>215527.42554291044</v>
      </c>
      <c r="G289" s="1">
        <v>1651415.8546034901</v>
      </c>
      <c r="H289" s="1">
        <v>16805.029776675237</v>
      </c>
      <c r="I289" s="1">
        <v>15050.325636654798</v>
      </c>
      <c r="J289" s="1">
        <v>122678.53082307201</v>
      </c>
      <c r="K289" s="1">
        <v>14841.318871203015</v>
      </c>
      <c r="L289" s="1">
        <v>47289.514745994449</v>
      </c>
    </row>
    <row r="290" spans="2:12">
      <c r="B290" s="1" t="s">
        <v>257</v>
      </c>
      <c r="C290" s="1" t="s">
        <v>256</v>
      </c>
      <c r="D290" s="1">
        <v>2161</v>
      </c>
      <c r="E290" s="1">
        <v>0</v>
      </c>
      <c r="F290" s="1">
        <v>0</v>
      </c>
      <c r="G290" s="1">
        <v>0</v>
      </c>
      <c r="H290" s="1">
        <v>0</v>
      </c>
      <c r="I290" s="1">
        <v>0</v>
      </c>
      <c r="J290" s="1">
        <v>0</v>
      </c>
      <c r="K290" s="1">
        <v>0</v>
      </c>
      <c r="L290" s="1">
        <v>2161</v>
      </c>
    </row>
    <row r="291" spans="2:12">
      <c r="B291" s="1" t="s">
        <v>258</v>
      </c>
      <c r="C291" s="1" t="s">
        <v>256</v>
      </c>
      <c r="D291" s="1">
        <v>916</v>
      </c>
      <c r="E291" s="1">
        <v>0</v>
      </c>
      <c r="F291" s="1">
        <v>0</v>
      </c>
      <c r="G291" s="1">
        <v>0</v>
      </c>
      <c r="H291" s="1">
        <v>0</v>
      </c>
      <c r="I291" s="1">
        <v>0</v>
      </c>
      <c r="J291" s="1">
        <v>0</v>
      </c>
      <c r="K291" s="1">
        <v>0</v>
      </c>
      <c r="L291" s="1">
        <v>916</v>
      </c>
    </row>
    <row r="292" spans="2:12">
      <c r="B292" s="1" t="s">
        <v>259</v>
      </c>
      <c r="C292" s="1" t="s">
        <v>250</v>
      </c>
      <c r="D292" s="1">
        <v>444389</v>
      </c>
      <c r="E292" s="1">
        <v>0</v>
      </c>
      <c r="F292" s="1">
        <v>45967.387872185383</v>
      </c>
      <c r="G292" s="1">
        <v>352211.66371572309</v>
      </c>
      <c r="H292" s="1">
        <v>3584.1532464009215</v>
      </c>
      <c r="I292" s="1">
        <v>3209.9124016357146</v>
      </c>
      <c r="J292" s="1">
        <v>26164.705469519293</v>
      </c>
      <c r="K292" s="1">
        <v>3165.3357310276383</v>
      </c>
      <c r="L292" s="1">
        <v>10085.841563507975</v>
      </c>
    </row>
    <row r="293" spans="2:12">
      <c r="B293" s="1" t="s">
        <v>260</v>
      </c>
      <c r="C293" s="1" t="s">
        <v>256</v>
      </c>
      <c r="D293" s="1">
        <v>28534</v>
      </c>
      <c r="E293" s="1">
        <v>0</v>
      </c>
      <c r="F293" s="1">
        <v>0</v>
      </c>
      <c r="G293" s="1">
        <v>0</v>
      </c>
      <c r="H293" s="1">
        <v>0</v>
      </c>
      <c r="I293" s="1">
        <v>0</v>
      </c>
      <c r="J293" s="1">
        <v>0</v>
      </c>
      <c r="K293" s="1">
        <v>0</v>
      </c>
      <c r="L293" s="1">
        <v>28534</v>
      </c>
    </row>
    <row r="294" spans="2:12">
      <c r="B294" s="1" t="s">
        <v>261</v>
      </c>
      <c r="C294" s="1" t="s">
        <v>250</v>
      </c>
      <c r="D294" s="1">
        <v>25415</v>
      </c>
      <c r="E294" s="1">
        <v>0</v>
      </c>
      <c r="F294" s="1">
        <v>2628.9155734538685</v>
      </c>
      <c r="G294" s="1">
        <v>20143.296601254988</v>
      </c>
      <c r="H294" s="1">
        <v>204.98089457047635</v>
      </c>
      <c r="I294" s="1">
        <v>183.57772961880625</v>
      </c>
      <c r="J294" s="1">
        <v>1496.3826501282269</v>
      </c>
      <c r="K294" s="1">
        <v>181.02835039586361</v>
      </c>
      <c r="L294" s="1">
        <v>576.81820057777122</v>
      </c>
    </row>
    <row r="295" spans="2:12">
      <c r="B295" s="1" t="s">
        <v>262</v>
      </c>
      <c r="C295" s="1" t="s">
        <v>250</v>
      </c>
      <c r="D295" s="1">
        <v>908</v>
      </c>
      <c r="E295" s="1">
        <v>0</v>
      </c>
      <c r="F295" s="1">
        <v>93.923090328393187</v>
      </c>
      <c r="G295" s="1">
        <v>719.65820633246221</v>
      </c>
      <c r="H295" s="1">
        <v>7.3233386688960289</v>
      </c>
      <c r="I295" s="1">
        <v>6.5586692305282739</v>
      </c>
      <c r="J295" s="1">
        <v>53.461162554256553</v>
      </c>
      <c r="K295" s="1">
        <v>6.4675877300587912</v>
      </c>
      <c r="L295" s="1">
        <v>20.607945155404931</v>
      </c>
    </row>
    <row r="296" spans="2:12">
      <c r="B296" s="1" t="s">
        <v>263</v>
      </c>
      <c r="C296" s="1" t="s">
        <v>250</v>
      </c>
      <c r="D296" s="1">
        <v>30000</v>
      </c>
      <c r="E296" s="1">
        <v>0</v>
      </c>
      <c r="F296" s="1">
        <v>3103.1858038015366</v>
      </c>
      <c r="G296" s="1">
        <v>23777.253513187079</v>
      </c>
      <c r="H296" s="1">
        <v>241.96052870801853</v>
      </c>
      <c r="I296" s="1">
        <v>216.69611995137473</v>
      </c>
      <c r="J296" s="1">
        <v>1766.3379698542913</v>
      </c>
      <c r="K296" s="1">
        <v>213.68681927507015</v>
      </c>
      <c r="L296" s="1">
        <v>680.87924522262983</v>
      </c>
    </row>
    <row r="297" spans="2:12">
      <c r="B297" s="1" t="s">
        <v>469</v>
      </c>
      <c r="C297" s="1" t="s">
        <v>256</v>
      </c>
      <c r="D297" s="1">
        <v>17898</v>
      </c>
      <c r="E297" s="1">
        <v>0</v>
      </c>
      <c r="F297" s="1">
        <v>0</v>
      </c>
      <c r="G297" s="1">
        <v>0</v>
      </c>
      <c r="H297" s="1">
        <v>0</v>
      </c>
      <c r="I297" s="1">
        <v>0</v>
      </c>
      <c r="J297" s="1">
        <v>0</v>
      </c>
      <c r="K297" s="1">
        <v>0</v>
      </c>
      <c r="L297" s="1">
        <v>17898</v>
      </c>
    </row>
    <row r="298" spans="2:12">
      <c r="B298" s="1" t="s">
        <v>264</v>
      </c>
      <c r="C298" s="1" t="s">
        <v>250</v>
      </c>
      <c r="D298" s="1">
        <v>10053</v>
      </c>
      <c r="E298" s="1">
        <v>0</v>
      </c>
      <c r="F298" s="1">
        <v>1039.8775628538951</v>
      </c>
      <c r="G298" s="1">
        <v>7967.7576522689906</v>
      </c>
      <c r="H298" s="1">
        <v>81.080973170057007</v>
      </c>
      <c r="I298" s="1">
        <v>72.614869795705658</v>
      </c>
      <c r="J298" s="1">
        <v>591.89985369817305</v>
      </c>
      <c r="K298" s="1">
        <v>71.606453139076024</v>
      </c>
      <c r="L298" s="1">
        <v>228.16263507410324</v>
      </c>
    </row>
    <row r="299" spans="2:12">
      <c r="B299" s="1" t="s">
        <v>265</v>
      </c>
      <c r="C299" s="1" t="s">
        <v>256</v>
      </c>
      <c r="D299" s="1">
        <v>239166</v>
      </c>
      <c r="E299" s="1">
        <v>0</v>
      </c>
      <c r="F299" s="1">
        <v>239166</v>
      </c>
      <c r="G299" s="1">
        <v>0</v>
      </c>
      <c r="H299" s="1">
        <v>0</v>
      </c>
      <c r="I299" s="1">
        <v>0</v>
      </c>
      <c r="J299" s="1">
        <v>0</v>
      </c>
      <c r="K299" s="1">
        <v>0</v>
      </c>
      <c r="L299" s="1">
        <v>0</v>
      </c>
    </row>
    <row r="300" spans="2:12">
      <c r="B300" s="1" t="s">
        <v>266</v>
      </c>
      <c r="C300" s="1" t="s">
        <v>256</v>
      </c>
      <c r="D300" s="1">
        <v>0</v>
      </c>
      <c r="E300" s="1">
        <v>0</v>
      </c>
      <c r="F300" s="1">
        <v>0</v>
      </c>
      <c r="G300" s="1">
        <v>0</v>
      </c>
      <c r="H300" s="1">
        <v>0</v>
      </c>
      <c r="I300" s="1">
        <v>0</v>
      </c>
      <c r="J300" s="1">
        <v>0</v>
      </c>
      <c r="K300" s="1">
        <v>0</v>
      </c>
      <c r="L300" s="1">
        <v>0</v>
      </c>
    </row>
    <row r="301" spans="2:12">
      <c r="B301" s="1" t="s">
        <v>267</v>
      </c>
      <c r="C301" s="1" t="s">
        <v>256</v>
      </c>
      <c r="D301" s="1">
        <v>0</v>
      </c>
      <c r="E301" s="1">
        <v>0</v>
      </c>
      <c r="F301" s="1">
        <v>0</v>
      </c>
      <c r="G301" s="1">
        <v>0</v>
      </c>
      <c r="H301" s="1">
        <v>0</v>
      </c>
      <c r="I301" s="1">
        <v>0</v>
      </c>
      <c r="J301" s="1">
        <v>0</v>
      </c>
      <c r="K301" s="1">
        <v>0</v>
      </c>
      <c r="L301" s="1">
        <v>0</v>
      </c>
    </row>
    <row r="302" spans="2:12">
      <c r="B302" s="1" t="s">
        <v>470</v>
      </c>
      <c r="C302" s="1" t="s">
        <v>250</v>
      </c>
      <c r="D302" s="1">
        <v>122909</v>
      </c>
      <c r="E302" s="1">
        <v>0</v>
      </c>
      <c r="F302" s="1">
        <v>12713.648798648106</v>
      </c>
      <c r="G302" s="1">
        <v>97414.615068410349</v>
      </c>
      <c r="H302" s="1">
        <v>991.30422076579498</v>
      </c>
      <c r="I302" s="1">
        <v>887.79678023678377</v>
      </c>
      <c r="J302" s="1">
        <v>7236.6277845607028</v>
      </c>
      <c r="K302" s="1">
        <v>875.46777567598656</v>
      </c>
      <c r="L302" s="1">
        <v>2789.5395717022739</v>
      </c>
    </row>
    <row r="303" spans="2:12">
      <c r="B303" s="1" t="s">
        <v>471</v>
      </c>
      <c r="C303" s="1" t="s">
        <v>250</v>
      </c>
      <c r="D303" s="1">
        <v>48243</v>
      </c>
      <c r="E303" s="1">
        <v>0</v>
      </c>
      <c r="F303" s="1">
        <v>4990.2330910932515</v>
      </c>
      <c r="G303" s="1">
        <v>38236.201374556142</v>
      </c>
      <c r="H303" s="1">
        <v>389.09672621536458</v>
      </c>
      <c r="I303" s="1">
        <v>348.46903049380563</v>
      </c>
      <c r="J303" s="1">
        <v>2840.4480893226855</v>
      </c>
      <c r="K303" s="1">
        <v>343.62977407624032</v>
      </c>
      <c r="L303" s="1">
        <v>1094.9219142425111</v>
      </c>
    </row>
    <row r="304" spans="2:12">
      <c r="B304" s="1" t="s">
        <v>268</v>
      </c>
      <c r="C304" s="1" t="s">
        <v>256</v>
      </c>
      <c r="D304" s="1">
        <v>-12472</v>
      </c>
      <c r="E304" s="1">
        <v>0</v>
      </c>
      <c r="F304" s="1">
        <v>-12472</v>
      </c>
      <c r="G304" s="1">
        <v>0</v>
      </c>
      <c r="H304" s="1">
        <v>0</v>
      </c>
      <c r="I304" s="1">
        <v>0</v>
      </c>
      <c r="J304" s="1">
        <v>0</v>
      </c>
      <c r="K304" s="1">
        <v>0</v>
      </c>
      <c r="L304" s="1">
        <v>0</v>
      </c>
    </row>
    <row r="305" spans="1:12">
      <c r="B305" s="1" t="s">
        <v>269</v>
      </c>
      <c r="C305" s="1" t="s">
        <v>256</v>
      </c>
      <c r="D305" s="1">
        <v>-2486</v>
      </c>
      <c r="E305" s="1">
        <v>0</v>
      </c>
      <c r="F305" s="1">
        <v>-2486</v>
      </c>
      <c r="G305" s="1">
        <v>0</v>
      </c>
      <c r="H305" s="1">
        <v>0</v>
      </c>
      <c r="I305" s="1">
        <v>0</v>
      </c>
      <c r="J305" s="1">
        <v>0</v>
      </c>
      <c r="K305" s="1">
        <v>0</v>
      </c>
      <c r="L305" s="1">
        <v>0</v>
      </c>
    </row>
    <row r="306" spans="1:12">
      <c r="B306" s="1" t="s">
        <v>270</v>
      </c>
      <c r="C306" s="1" t="s">
        <v>256</v>
      </c>
      <c r="D306" s="1">
        <v>0</v>
      </c>
      <c r="E306" s="1">
        <v>0</v>
      </c>
      <c r="F306" s="1">
        <v>0</v>
      </c>
      <c r="G306" s="1">
        <v>0</v>
      </c>
      <c r="H306" s="1">
        <v>0</v>
      </c>
      <c r="I306" s="1">
        <v>0</v>
      </c>
      <c r="J306" s="1">
        <v>0</v>
      </c>
      <c r="K306" s="1">
        <v>0</v>
      </c>
      <c r="L306" s="1">
        <v>0</v>
      </c>
    </row>
    <row r="307" spans="1:12">
      <c r="B307" s="1" t="s">
        <v>271</v>
      </c>
      <c r="C307" s="1" t="s">
        <v>256</v>
      </c>
      <c r="D307" s="1">
        <v>-79997</v>
      </c>
      <c r="E307" s="1">
        <v>0</v>
      </c>
      <c r="F307" s="1">
        <v>-79997</v>
      </c>
      <c r="G307" s="1">
        <v>0</v>
      </c>
      <c r="H307" s="1">
        <v>0</v>
      </c>
      <c r="I307" s="1">
        <v>0</v>
      </c>
      <c r="J307" s="1">
        <v>0</v>
      </c>
      <c r="K307" s="1">
        <v>0</v>
      </c>
      <c r="L307" s="1">
        <v>0</v>
      </c>
    </row>
    <row r="308" spans="1:12">
      <c r="B308" s="1" t="s">
        <v>272</v>
      </c>
      <c r="C308" s="1" t="s">
        <v>256</v>
      </c>
      <c r="D308" s="11">
        <v>-9557</v>
      </c>
      <c r="E308" s="11">
        <v>0</v>
      </c>
      <c r="F308" s="11">
        <v>-9557</v>
      </c>
      <c r="G308" s="11">
        <v>0</v>
      </c>
      <c r="H308" s="11">
        <v>0</v>
      </c>
      <c r="I308" s="11">
        <v>0</v>
      </c>
      <c r="J308" s="11">
        <v>0</v>
      </c>
      <c r="K308" s="11">
        <v>0</v>
      </c>
      <c r="L308" s="11">
        <v>0</v>
      </c>
    </row>
    <row r="309" spans="1:12">
      <c r="A309" s="1" t="s">
        <v>273</v>
      </c>
      <c r="D309" s="1">
        <v>3129926</v>
      </c>
      <c r="E309" s="1">
        <v>0</v>
      </c>
      <c r="F309" s="1">
        <v>439362.33076546097</v>
      </c>
      <c r="G309" s="1">
        <v>2334738.4546922171</v>
      </c>
      <c r="H309" s="1">
        <v>23758.61243095063</v>
      </c>
      <c r="I309" s="1">
        <v>21277.847079877378</v>
      </c>
      <c r="J309" s="1">
        <v>173440.43456972958</v>
      </c>
      <c r="K309" s="1">
        <v>20982.357526939617</v>
      </c>
      <c r="L309" s="1">
        <v>116365.962934825</v>
      </c>
    </row>
    <row r="311" spans="1:12">
      <c r="A311" s="2" t="s">
        <v>274</v>
      </c>
      <c r="D311" s="1">
        <v>28062629</v>
      </c>
      <c r="E311" s="1">
        <v>0</v>
      </c>
      <c r="F311" s="1">
        <v>3018389.3307654606</v>
      </c>
      <c r="G311" s="1">
        <v>22095778.454692218</v>
      </c>
      <c r="H311" s="1">
        <v>224849.61243095063</v>
      </c>
      <c r="I311" s="1">
        <v>201371.84707987742</v>
      </c>
      <c r="J311" s="1">
        <v>1641426.4345697295</v>
      </c>
      <c r="K311" s="1">
        <v>198575.35752693965</v>
      </c>
      <c r="L311" s="1">
        <v>682237.96293482499</v>
      </c>
    </row>
    <row r="313" spans="1:12">
      <c r="A313" s="1" t="s">
        <v>275</v>
      </c>
      <c r="D313" s="11"/>
      <c r="E313" s="11"/>
      <c r="F313" s="11"/>
      <c r="G313" s="11"/>
      <c r="H313" s="11"/>
      <c r="I313" s="11"/>
      <c r="J313" s="11"/>
      <c r="K313" s="11"/>
      <c r="L313" s="11"/>
    </row>
    <row r="314" spans="1:12">
      <c r="A314" s="1" t="s">
        <v>276</v>
      </c>
      <c r="D314" s="1">
        <v>0</v>
      </c>
      <c r="E314" s="1">
        <v>0</v>
      </c>
      <c r="F314" s="1">
        <v>0</v>
      </c>
      <c r="G314" s="1">
        <v>0</v>
      </c>
      <c r="H314" s="1">
        <v>0</v>
      </c>
      <c r="I314" s="1">
        <v>0</v>
      </c>
      <c r="J314" s="1">
        <v>0</v>
      </c>
      <c r="K314" s="1">
        <v>0</v>
      </c>
      <c r="L314" s="1">
        <v>0</v>
      </c>
    </row>
    <row r="316" spans="1:12">
      <c r="A316" s="2" t="s">
        <v>277</v>
      </c>
      <c r="D316" s="1">
        <v>28062629</v>
      </c>
      <c r="E316" s="1">
        <v>0</v>
      </c>
      <c r="F316" s="1">
        <v>3018389.3307654606</v>
      </c>
      <c r="G316" s="1">
        <v>22095778.454692218</v>
      </c>
      <c r="H316" s="1">
        <v>224849.61243095063</v>
      </c>
      <c r="I316" s="1">
        <v>201371.84707987742</v>
      </c>
      <c r="J316" s="1">
        <v>1641426.4345697295</v>
      </c>
      <c r="K316" s="1">
        <v>198575.35752693965</v>
      </c>
      <c r="L316" s="1">
        <v>682237.96293482499</v>
      </c>
    </row>
    <row r="318" spans="1:12">
      <c r="A318" s="1" t="s">
        <v>278</v>
      </c>
      <c r="E318" s="1">
        <v>0</v>
      </c>
      <c r="F318" s="1">
        <v>0</v>
      </c>
      <c r="G318" s="1">
        <v>0</v>
      </c>
      <c r="H318" s="1">
        <v>0</v>
      </c>
      <c r="I318" s="1">
        <v>0</v>
      </c>
      <c r="J318" s="1">
        <v>0</v>
      </c>
      <c r="K318" s="1">
        <v>0</v>
      </c>
      <c r="L318" s="1">
        <v>0</v>
      </c>
    </row>
    <row r="320" spans="1:12" ht="12" customHeight="1" thickBot="1">
      <c r="A320" s="2" t="s">
        <v>279</v>
      </c>
      <c r="C320" s="7"/>
      <c r="D320" s="9">
        <v>28062629</v>
      </c>
      <c r="E320" s="9"/>
      <c r="F320" s="9">
        <v>3018389.3307654606</v>
      </c>
      <c r="G320" s="9">
        <v>22095778.454692218</v>
      </c>
      <c r="H320" s="9">
        <v>224849.61243095063</v>
      </c>
      <c r="I320" s="9">
        <v>201371.84707987742</v>
      </c>
      <c r="J320" s="9">
        <v>1641426.4345697295</v>
      </c>
      <c r="K320" s="9">
        <v>198575.35752693965</v>
      </c>
      <c r="L320" s="9">
        <v>682237.96293482499</v>
      </c>
    </row>
    <row r="321" spans="1:12" ht="11.25" thickTop="1">
      <c r="J321" s="1" t="s">
        <v>280</v>
      </c>
      <c r="K321" s="1" t="s">
        <v>280</v>
      </c>
      <c r="L321" s="1" t="s">
        <v>280</v>
      </c>
    </row>
    <row r="322" spans="1:12">
      <c r="A322" s="2" t="s">
        <v>281</v>
      </c>
      <c r="B322" s="3"/>
      <c r="C322" s="3"/>
      <c r="D322" s="3"/>
      <c r="E322" s="3"/>
      <c r="F322" s="3"/>
      <c r="G322" s="3"/>
      <c r="H322" s="3"/>
      <c r="I322" s="3"/>
      <c r="J322" s="3"/>
      <c r="K322" s="3"/>
      <c r="L322" s="3" t="s">
        <v>241</v>
      </c>
    </row>
    <row r="323" spans="1:12">
      <c r="D323" s="2" t="s">
        <v>282</v>
      </c>
    </row>
    <row r="332" spans="1:12">
      <c r="D332" s="1" t="s">
        <v>283</v>
      </c>
    </row>
    <row r="333" spans="1:12">
      <c r="A333" s="2" t="s">
        <v>284</v>
      </c>
      <c r="B333" s="3"/>
      <c r="C333" s="14"/>
      <c r="D333" s="19"/>
      <c r="E333" s="3"/>
      <c r="F333" s="3"/>
      <c r="G333" s="3"/>
      <c r="H333" s="3"/>
      <c r="I333" s="3"/>
      <c r="J333" s="3"/>
      <c r="K333" s="3"/>
      <c r="L333" s="3" t="s">
        <v>241</v>
      </c>
    </row>
    <row r="334" spans="1:12">
      <c r="C334" s="15"/>
      <c r="D334" s="20"/>
    </row>
    <row r="335" spans="1:12" ht="33" customHeight="1">
      <c r="A335" s="8"/>
      <c r="B335" s="6" t="s">
        <v>29</v>
      </c>
      <c r="C335" s="16" t="s">
        <v>285</v>
      </c>
      <c r="D335" s="21" t="s">
        <v>286</v>
      </c>
      <c r="E335" s="6" t="s">
        <v>287</v>
      </c>
      <c r="F335" s="6" t="s">
        <v>288</v>
      </c>
      <c r="G335" s="6" t="s">
        <v>289</v>
      </c>
      <c r="H335" s="6" t="s">
        <v>290</v>
      </c>
      <c r="I335" s="6" t="s">
        <v>239</v>
      </c>
    </row>
    <row r="336" spans="1:12">
      <c r="A336" s="1">
        <v>2</v>
      </c>
      <c r="B336" s="1" t="s">
        <v>23</v>
      </c>
      <c r="C336" s="15">
        <v>19761040</v>
      </c>
      <c r="D336" s="20">
        <v>0.56231344291209773</v>
      </c>
      <c r="E336" s="7">
        <v>1697280.8966318686</v>
      </c>
      <c r="F336" s="7">
        <v>0</v>
      </c>
      <c r="G336" s="7">
        <v>1697280.8966318686</v>
      </c>
      <c r="H336" s="7">
        <v>0</v>
      </c>
      <c r="I336" s="7">
        <v>1697280.8966318686</v>
      </c>
      <c r="J336" s="7"/>
      <c r="K336" s="7"/>
      <c r="L336" s="7"/>
    </row>
    <row r="337" spans="1:9">
      <c r="A337" s="1">
        <v>3</v>
      </c>
      <c r="B337" s="1" t="s">
        <v>25</v>
      </c>
      <c r="C337" s="15">
        <v>201091</v>
      </c>
      <c r="D337" s="20">
        <v>5.7221772006248979E-3</v>
      </c>
      <c r="E337" s="1">
        <v>17271.758611115562</v>
      </c>
      <c r="F337" s="1">
        <v>0</v>
      </c>
      <c r="G337" s="1">
        <v>17271.758611115562</v>
      </c>
      <c r="H337" s="1">
        <v>0</v>
      </c>
      <c r="I337" s="1">
        <v>17271.758611115562</v>
      </c>
    </row>
    <row r="338" spans="1:9">
      <c r="A338" s="1">
        <v>4</v>
      </c>
      <c r="B338" s="1" t="s">
        <v>26</v>
      </c>
      <c r="C338" s="15">
        <v>180094</v>
      </c>
      <c r="D338" s="20">
        <v>5.1246936997147571E-3</v>
      </c>
      <c r="E338" s="1">
        <v>15468.320786660002</v>
      </c>
      <c r="F338" s="1">
        <v>0</v>
      </c>
      <c r="G338" s="1">
        <v>15468.320786660002</v>
      </c>
      <c r="H338" s="1">
        <v>0</v>
      </c>
      <c r="I338" s="1">
        <v>15468.320786660002</v>
      </c>
    </row>
    <row r="339" spans="1:9">
      <c r="A339" s="1">
        <v>5</v>
      </c>
      <c r="B339" s="1" t="s">
        <v>30</v>
      </c>
      <c r="C339" s="15">
        <v>1467985</v>
      </c>
      <c r="D339" s="20">
        <v>4.1772482596731539E-2</v>
      </c>
      <c r="E339" s="1">
        <v>126085.61578956035</v>
      </c>
      <c r="F339" s="1">
        <v>0</v>
      </c>
      <c r="G339" s="1">
        <v>126085.61578956035</v>
      </c>
      <c r="H339" s="1">
        <v>0</v>
      </c>
      <c r="I339" s="1">
        <v>126085.61578956035</v>
      </c>
    </row>
    <row r="340" spans="1:9">
      <c r="A340" s="1">
        <v>6</v>
      </c>
      <c r="B340" s="1" t="s">
        <v>31</v>
      </c>
      <c r="C340" s="15">
        <v>177593</v>
      </c>
      <c r="D340" s="20">
        <v>5.0535260931149455E-3</v>
      </c>
      <c r="E340" s="1">
        <v>15253.509242203014</v>
      </c>
      <c r="F340" s="1">
        <v>0</v>
      </c>
      <c r="G340" s="1">
        <v>15253.509242203014</v>
      </c>
      <c r="H340" s="1">
        <v>0</v>
      </c>
      <c r="I340" s="1">
        <v>15253.509242203014</v>
      </c>
    </row>
    <row r="341" spans="1:9">
      <c r="A341" s="1">
        <v>7</v>
      </c>
      <c r="B341" s="1" t="s">
        <v>32</v>
      </c>
      <c r="C341" s="15">
        <v>565872</v>
      </c>
      <c r="D341" s="20">
        <v>1.6102261448160345E-2</v>
      </c>
      <c r="E341" s="1">
        <v>48602.894156323186</v>
      </c>
      <c r="F341" s="1">
        <v>0</v>
      </c>
      <c r="G341" s="1">
        <v>48602.894156323186</v>
      </c>
      <c r="H341" s="1">
        <v>0</v>
      </c>
      <c r="I341" s="1">
        <v>48602.894156323186</v>
      </c>
    </row>
    <row r="342" spans="1:9">
      <c r="A342" s="1">
        <v>8</v>
      </c>
      <c r="B342" s="1" t="s">
        <v>33</v>
      </c>
      <c r="C342" s="15">
        <v>151738</v>
      </c>
      <c r="D342" s="20">
        <v>4.3178049940992922E-3</v>
      </c>
      <c r="E342" s="1">
        <v>13032.816526515127</v>
      </c>
      <c r="F342" s="1">
        <v>0</v>
      </c>
      <c r="G342" s="1">
        <v>13032.816526515127</v>
      </c>
      <c r="H342" s="1">
        <v>0</v>
      </c>
      <c r="I342" s="1">
        <v>13032.816526515127</v>
      </c>
    </row>
    <row r="343" spans="1:9">
      <c r="A343" s="1">
        <v>9</v>
      </c>
      <c r="B343" s="1" t="s">
        <v>34</v>
      </c>
      <c r="C343" s="15">
        <v>871508</v>
      </c>
      <c r="D343" s="20">
        <v>2.4799335662770604E-2</v>
      </c>
      <c r="E343" s="1">
        <v>74854.050174578195</v>
      </c>
      <c r="F343" s="1">
        <v>0</v>
      </c>
      <c r="G343" s="1">
        <v>74854.050174578195</v>
      </c>
      <c r="H343" s="1">
        <v>0</v>
      </c>
      <c r="I343" s="1">
        <v>74854.050174578195</v>
      </c>
    </row>
    <row r="344" spans="1:9">
      <c r="A344" s="1">
        <v>10</v>
      </c>
      <c r="B344" s="1" t="s">
        <v>35</v>
      </c>
      <c r="C344" s="15">
        <v>3443345</v>
      </c>
      <c r="D344" s="20">
        <v>9.7982655876621721E-2</v>
      </c>
      <c r="E344" s="1">
        <v>295749.80309805868</v>
      </c>
      <c r="F344" s="1">
        <v>0</v>
      </c>
      <c r="G344" s="1">
        <v>295749.80309805868</v>
      </c>
      <c r="H344" s="1">
        <v>0</v>
      </c>
      <c r="I344" s="1">
        <v>295749.80309805868</v>
      </c>
    </row>
    <row r="345" spans="1:9">
      <c r="A345" s="1">
        <v>11</v>
      </c>
      <c r="B345" s="1" t="s">
        <v>36</v>
      </c>
      <c r="C345" s="15">
        <v>399938</v>
      </c>
      <c r="D345" s="20">
        <v>1.1380499899366557E-2</v>
      </c>
      <c r="E345" s="1">
        <v>34350.779475025418</v>
      </c>
      <c r="F345" s="1">
        <v>0</v>
      </c>
      <c r="G345" s="1">
        <v>34350.779475025418</v>
      </c>
      <c r="H345" s="1">
        <v>0</v>
      </c>
      <c r="I345" s="1">
        <v>34350.779475025418</v>
      </c>
    </row>
    <row r="346" spans="1:9">
      <c r="A346" s="1">
        <v>12</v>
      </c>
      <c r="B346" s="1" t="s">
        <v>37</v>
      </c>
      <c r="C346" s="15">
        <v>1952202</v>
      </c>
      <c r="D346" s="20">
        <v>5.5551197096908006E-2</v>
      </c>
      <c r="E346" s="1">
        <v>167675.14062855637</v>
      </c>
      <c r="F346" s="1">
        <v>0</v>
      </c>
      <c r="G346" s="1">
        <v>167675.14062855637</v>
      </c>
      <c r="H346" s="1">
        <v>0</v>
      </c>
      <c r="I346" s="1">
        <v>167675.14062855637</v>
      </c>
    </row>
    <row r="347" spans="1:9">
      <c r="A347" s="1">
        <v>13</v>
      </c>
      <c r="B347" s="1" t="s">
        <v>38</v>
      </c>
      <c r="C347" s="15">
        <v>2856491</v>
      </c>
      <c r="D347" s="20">
        <v>8.1283337762456873E-2</v>
      </c>
      <c r="E347" s="1">
        <v>245344.75947120515</v>
      </c>
      <c r="F347" s="1">
        <v>0</v>
      </c>
      <c r="G347" s="1">
        <v>245344.75947120515</v>
      </c>
      <c r="H347" s="1">
        <v>0</v>
      </c>
      <c r="I347" s="1">
        <v>245344.75947120515</v>
      </c>
    </row>
    <row r="348" spans="1:9">
      <c r="A348" s="1">
        <v>14</v>
      </c>
      <c r="B348" s="1" t="s">
        <v>467</v>
      </c>
      <c r="C348" s="15">
        <v>411159</v>
      </c>
      <c r="D348" s="20">
        <v>1.1699800864443125E-2</v>
      </c>
      <c r="E348" s="1">
        <v>35314.554101315647</v>
      </c>
      <c r="F348" s="1">
        <v>0</v>
      </c>
      <c r="G348" s="1">
        <v>35314.554101315647</v>
      </c>
      <c r="H348" s="1">
        <v>0</v>
      </c>
      <c r="I348" s="1">
        <v>35314.554101315647</v>
      </c>
    </row>
    <row r="349" spans="1:9">
      <c r="A349" s="1">
        <v>15</v>
      </c>
      <c r="B349" s="1" t="s">
        <v>39</v>
      </c>
      <c r="C349" s="15">
        <v>141467</v>
      </c>
      <c r="D349" s="20">
        <v>4.0255369063797106E-3</v>
      </c>
      <c r="E349" s="1">
        <v>12150.637648819118</v>
      </c>
      <c r="F349" s="1">
        <v>0</v>
      </c>
      <c r="G349" s="1">
        <v>12150.637648819118</v>
      </c>
      <c r="H349" s="1">
        <v>0</v>
      </c>
      <c r="I349" s="1">
        <v>12150.637648819118</v>
      </c>
    </row>
    <row r="350" spans="1:9">
      <c r="A350" s="1">
        <v>16</v>
      </c>
      <c r="B350" s="1" t="s">
        <v>41</v>
      </c>
      <c r="C350" s="15">
        <v>83003</v>
      </c>
      <c r="D350" s="20">
        <v>2.3619051781704221E-3</v>
      </c>
      <c r="E350" s="1">
        <v>7129.1493900692976</v>
      </c>
      <c r="F350" s="1">
        <v>0</v>
      </c>
      <c r="G350" s="1">
        <v>7129.1493900692976</v>
      </c>
      <c r="H350" s="1">
        <v>0</v>
      </c>
      <c r="I350" s="1">
        <v>7129.1493900692976</v>
      </c>
    </row>
    <row r="351" spans="1:9">
      <c r="A351" s="1">
        <v>17</v>
      </c>
      <c r="B351" s="1" t="s">
        <v>42</v>
      </c>
      <c r="C351" s="15">
        <v>175633</v>
      </c>
      <c r="D351" s="20">
        <v>4.9977529987784266E-3</v>
      </c>
      <c r="E351" s="1">
        <v>15085.164329313893</v>
      </c>
      <c r="F351" s="1">
        <v>0</v>
      </c>
      <c r="G351" s="1">
        <v>15085.164329313893</v>
      </c>
      <c r="H351" s="1">
        <v>0</v>
      </c>
      <c r="I351" s="1">
        <v>15085.164329313893</v>
      </c>
    </row>
    <row r="352" spans="1:9">
      <c r="A352" s="1">
        <v>18</v>
      </c>
      <c r="B352" s="1" t="s">
        <v>43</v>
      </c>
      <c r="C352" s="15">
        <v>2302234</v>
      </c>
      <c r="D352" s="20">
        <v>6.551158880956115E-2</v>
      </c>
      <c r="E352" s="1">
        <v>197739.48070427336</v>
      </c>
      <c r="F352" s="1">
        <v>0</v>
      </c>
      <c r="G352" s="1">
        <v>197739.48070427336</v>
      </c>
      <c r="H352" s="1">
        <v>0</v>
      </c>
      <c r="I352" s="1">
        <v>197739.48070427336</v>
      </c>
    </row>
    <row r="353" spans="1:12">
      <c r="C353" s="15"/>
      <c r="D353" s="20"/>
    </row>
    <row r="354" spans="1:12">
      <c r="A354" s="2" t="s">
        <v>291</v>
      </c>
      <c r="C354" s="17">
        <v>35142393</v>
      </c>
      <c r="D354" s="22">
        <v>1</v>
      </c>
      <c r="E354" s="12">
        <v>3018389.3307654606</v>
      </c>
      <c r="F354" s="12">
        <v>0</v>
      </c>
      <c r="G354" s="12">
        <v>3018389.3307654606</v>
      </c>
      <c r="H354" s="12">
        <v>0</v>
      </c>
      <c r="I354" s="12">
        <v>3018389.3307654606</v>
      </c>
    </row>
    <row r="355" spans="1:12">
      <c r="C355" s="15"/>
      <c r="D355" s="20"/>
    </row>
    <row r="356" spans="1:12">
      <c r="A356" s="1" t="s">
        <v>292</v>
      </c>
      <c r="C356" s="15"/>
      <c r="D356" s="20"/>
      <c r="G356" s="1">
        <v>0</v>
      </c>
      <c r="I356" s="1">
        <v>0</v>
      </c>
    </row>
    <row r="357" spans="1:12">
      <c r="C357" s="15"/>
      <c r="D357" s="20"/>
    </row>
    <row r="358" spans="1:12" ht="12" customHeight="1" thickBot="1">
      <c r="A358" s="2" t="s">
        <v>239</v>
      </c>
      <c r="C358" s="18"/>
      <c r="D358" s="23"/>
      <c r="E358" s="9"/>
      <c r="F358" s="9"/>
      <c r="G358" s="9">
        <v>3018389.3307654606</v>
      </c>
      <c r="H358" s="9"/>
      <c r="I358" s="9">
        <v>3018389.3307654606</v>
      </c>
    </row>
    <row r="359" spans="1:12" ht="11.25" thickTop="1">
      <c r="A359" s="1" t="s">
        <v>472</v>
      </c>
      <c r="C359" s="15"/>
      <c r="D359" s="20"/>
    </row>
    <row r="360" spans="1:12">
      <c r="A360" s="1" t="s">
        <v>473</v>
      </c>
      <c r="C360" s="15"/>
      <c r="D360" s="20"/>
    </row>
    <row r="361" spans="1:12">
      <c r="A361" s="2" t="s">
        <v>293</v>
      </c>
      <c r="B361" s="3"/>
      <c r="C361" s="14"/>
      <c r="D361" s="19"/>
      <c r="E361" s="3"/>
      <c r="F361" s="3"/>
      <c r="G361" s="3"/>
      <c r="H361" s="3"/>
      <c r="I361" s="3"/>
      <c r="J361" s="3"/>
      <c r="K361" s="3"/>
      <c r="L361" s="3" t="s">
        <v>241</v>
      </c>
    </row>
    <row r="362" spans="1:12">
      <c r="C362" s="15"/>
      <c r="D362" s="20"/>
    </row>
    <row r="363" spans="1:12" ht="33" customHeight="1">
      <c r="A363" s="8"/>
      <c r="B363" s="6" t="s">
        <v>29</v>
      </c>
      <c r="C363" s="16" t="s">
        <v>285</v>
      </c>
      <c r="D363" s="21" t="s">
        <v>286</v>
      </c>
      <c r="E363" s="6" t="s">
        <v>287</v>
      </c>
      <c r="F363" s="6" t="s">
        <v>288</v>
      </c>
      <c r="G363" s="6" t="s">
        <v>289</v>
      </c>
      <c r="H363" s="6" t="s">
        <v>290</v>
      </c>
      <c r="I363" s="6" t="s">
        <v>239</v>
      </c>
    </row>
    <row r="364" spans="1:12">
      <c r="A364" s="1">
        <v>2</v>
      </c>
      <c r="B364" s="1" t="s">
        <v>23</v>
      </c>
      <c r="C364" s="15">
        <v>100</v>
      </c>
      <c r="D364" s="20">
        <v>1</v>
      </c>
      <c r="E364" s="7">
        <v>22095778.454692218</v>
      </c>
      <c r="F364" s="7">
        <v>0</v>
      </c>
      <c r="G364" s="7">
        <v>22095778.454692218</v>
      </c>
      <c r="H364" s="7">
        <v>0</v>
      </c>
      <c r="I364" s="7">
        <v>22095778.454692218</v>
      </c>
      <c r="J364" s="7"/>
      <c r="K364" s="7"/>
      <c r="L364" s="7"/>
    </row>
    <row r="365" spans="1:12">
      <c r="C365" s="15"/>
      <c r="D365" s="20"/>
    </row>
    <row r="366" spans="1:12">
      <c r="A366" s="2" t="s">
        <v>291</v>
      </c>
      <c r="C366" s="17">
        <v>100</v>
      </c>
      <c r="D366" s="22">
        <v>1</v>
      </c>
      <c r="E366" s="12">
        <v>22095778.454692218</v>
      </c>
      <c r="F366" s="12">
        <v>0</v>
      </c>
      <c r="G366" s="12">
        <v>22095778.454692218</v>
      </c>
      <c r="H366" s="12">
        <v>0</v>
      </c>
      <c r="I366" s="12">
        <v>22095778.454692218</v>
      </c>
    </row>
    <row r="367" spans="1:12">
      <c r="C367" s="15"/>
      <c r="D367" s="20"/>
    </row>
    <row r="368" spans="1:12">
      <c r="A368" s="1" t="s">
        <v>292</v>
      </c>
      <c r="C368" s="15"/>
      <c r="D368" s="20"/>
      <c r="G368" s="1">
        <v>0</v>
      </c>
      <c r="I368" s="1">
        <v>0</v>
      </c>
    </row>
    <row r="369" spans="1:12">
      <c r="C369" s="15"/>
      <c r="D369" s="20"/>
    </row>
    <row r="370" spans="1:12" ht="12" customHeight="1" thickBot="1">
      <c r="A370" s="2" t="s">
        <v>239</v>
      </c>
      <c r="C370" s="18"/>
      <c r="D370" s="23"/>
      <c r="E370" s="9"/>
      <c r="F370" s="9"/>
      <c r="G370" s="9">
        <v>22095778.454692218</v>
      </c>
      <c r="H370" s="9"/>
      <c r="I370" s="9">
        <v>22095778.454692218</v>
      </c>
    </row>
    <row r="371" spans="1:12" ht="11.25" thickTop="1">
      <c r="A371" s="1" t="s">
        <v>294</v>
      </c>
      <c r="C371" s="15"/>
      <c r="D371" s="20"/>
    </row>
    <row r="372" spans="1:12">
      <c r="A372" s="1" t="s">
        <v>295</v>
      </c>
      <c r="C372" s="15"/>
      <c r="D372" s="20"/>
    </row>
    <row r="373" spans="1:12">
      <c r="A373" s="2" t="s">
        <v>296</v>
      </c>
      <c r="B373" s="3"/>
      <c r="C373" s="14"/>
      <c r="D373" s="19"/>
      <c r="E373" s="3"/>
      <c r="F373" s="3"/>
      <c r="G373" s="3"/>
      <c r="H373" s="3"/>
      <c r="I373" s="3"/>
      <c r="J373" s="3"/>
      <c r="K373" s="3"/>
      <c r="L373" s="3" t="s">
        <v>241</v>
      </c>
    </row>
    <row r="374" spans="1:12">
      <c r="C374" s="15"/>
      <c r="D374" s="20"/>
    </row>
    <row r="375" spans="1:12" ht="33" customHeight="1">
      <c r="A375" s="8"/>
      <c r="B375" s="6" t="s">
        <v>29</v>
      </c>
      <c r="C375" s="16" t="s">
        <v>285</v>
      </c>
      <c r="D375" s="21" t="s">
        <v>286</v>
      </c>
      <c r="E375" s="6" t="s">
        <v>287</v>
      </c>
      <c r="F375" s="6" t="s">
        <v>288</v>
      </c>
      <c r="G375" s="6" t="s">
        <v>289</v>
      </c>
      <c r="H375" s="6" t="s">
        <v>290</v>
      </c>
      <c r="I375" s="6" t="s">
        <v>239</v>
      </c>
    </row>
    <row r="376" spans="1:12">
      <c r="A376" s="1">
        <v>3</v>
      </c>
      <c r="B376" s="1" t="s">
        <v>25</v>
      </c>
      <c r="C376" s="15">
        <v>100</v>
      </c>
      <c r="D376" s="20">
        <v>1</v>
      </c>
      <c r="E376" s="7">
        <v>224849.61243095063</v>
      </c>
      <c r="F376" s="7">
        <v>0</v>
      </c>
      <c r="G376" s="7">
        <v>224849.61243095063</v>
      </c>
      <c r="H376" s="7">
        <v>0</v>
      </c>
      <c r="I376" s="7">
        <v>224849.61243095063</v>
      </c>
      <c r="J376" s="7"/>
      <c r="K376" s="7"/>
      <c r="L376" s="7"/>
    </row>
    <row r="377" spans="1:12">
      <c r="C377" s="15"/>
      <c r="D377" s="20"/>
    </row>
    <row r="378" spans="1:12">
      <c r="A378" s="2" t="s">
        <v>291</v>
      </c>
      <c r="C378" s="17">
        <v>100</v>
      </c>
      <c r="D378" s="22">
        <v>1</v>
      </c>
      <c r="E378" s="12">
        <v>224849.61243095063</v>
      </c>
      <c r="F378" s="12">
        <v>0</v>
      </c>
      <c r="G378" s="12">
        <v>224849.61243095063</v>
      </c>
      <c r="H378" s="12">
        <v>0</v>
      </c>
      <c r="I378" s="12">
        <v>224849.61243095063</v>
      </c>
    </row>
    <row r="379" spans="1:12">
      <c r="C379" s="15"/>
      <c r="D379" s="20"/>
    </row>
    <row r="380" spans="1:12">
      <c r="A380" s="1" t="s">
        <v>292</v>
      </c>
      <c r="C380" s="15"/>
      <c r="D380" s="20"/>
      <c r="G380" s="1">
        <v>0</v>
      </c>
      <c r="I380" s="1">
        <v>0</v>
      </c>
    </row>
    <row r="381" spans="1:12">
      <c r="C381" s="15"/>
      <c r="D381" s="20"/>
    </row>
    <row r="382" spans="1:12" ht="12" customHeight="1" thickBot="1">
      <c r="A382" s="2" t="s">
        <v>239</v>
      </c>
      <c r="C382" s="18"/>
      <c r="D382" s="23"/>
      <c r="E382" s="9"/>
      <c r="F382" s="9"/>
      <c r="G382" s="9">
        <v>224849.61243095063</v>
      </c>
      <c r="H382" s="9"/>
      <c r="I382" s="9">
        <v>224849.61243095063</v>
      </c>
    </row>
    <row r="383" spans="1:12" ht="11.25" thickTop="1">
      <c r="A383" s="1" t="s">
        <v>297</v>
      </c>
      <c r="C383" s="15"/>
      <c r="D383" s="20"/>
    </row>
    <row r="384" spans="1:12">
      <c r="A384" s="1" t="s">
        <v>295</v>
      </c>
      <c r="C384" s="15"/>
      <c r="D384" s="20"/>
    </row>
    <row r="385" spans="1:12">
      <c r="A385" s="2" t="s">
        <v>298</v>
      </c>
      <c r="B385" s="3"/>
      <c r="C385" s="14"/>
      <c r="D385" s="19"/>
      <c r="E385" s="3"/>
      <c r="F385" s="3"/>
      <c r="G385" s="3"/>
      <c r="H385" s="3"/>
      <c r="I385" s="3"/>
      <c r="J385" s="3"/>
      <c r="K385" s="3"/>
      <c r="L385" s="3" t="s">
        <v>241</v>
      </c>
    </row>
    <row r="386" spans="1:12">
      <c r="C386" s="15"/>
      <c r="D386" s="20"/>
    </row>
    <row r="387" spans="1:12" ht="33" customHeight="1">
      <c r="A387" s="8"/>
      <c r="B387" s="6" t="s">
        <v>29</v>
      </c>
      <c r="C387" s="16" t="s">
        <v>285</v>
      </c>
      <c r="D387" s="21" t="s">
        <v>286</v>
      </c>
      <c r="E387" s="6" t="s">
        <v>287</v>
      </c>
      <c r="F387" s="6" t="s">
        <v>288</v>
      </c>
      <c r="G387" s="6" t="s">
        <v>289</v>
      </c>
      <c r="H387" s="6" t="s">
        <v>290</v>
      </c>
      <c r="I387" s="6" t="s">
        <v>239</v>
      </c>
    </row>
    <row r="388" spans="1:12">
      <c r="A388" s="1">
        <v>4</v>
      </c>
      <c r="B388" s="1" t="s">
        <v>26</v>
      </c>
      <c r="C388" s="15">
        <v>100</v>
      </c>
      <c r="D388" s="20">
        <v>1</v>
      </c>
      <c r="E388" s="7">
        <v>201371.84707987742</v>
      </c>
      <c r="F388" s="7">
        <v>0</v>
      </c>
      <c r="G388" s="7">
        <v>201371.84707987742</v>
      </c>
      <c r="H388" s="7">
        <v>0</v>
      </c>
      <c r="I388" s="7">
        <v>201371.84707987742</v>
      </c>
      <c r="J388" s="7"/>
      <c r="K388" s="7"/>
      <c r="L388" s="7"/>
    </row>
    <row r="389" spans="1:12">
      <c r="C389" s="15"/>
      <c r="D389" s="20"/>
    </row>
    <row r="390" spans="1:12">
      <c r="A390" s="2" t="s">
        <v>291</v>
      </c>
      <c r="C390" s="17">
        <v>100</v>
      </c>
      <c r="D390" s="22">
        <v>1</v>
      </c>
      <c r="E390" s="12">
        <v>201371.84707987742</v>
      </c>
      <c r="F390" s="12">
        <v>0</v>
      </c>
      <c r="G390" s="12">
        <v>201371.84707987742</v>
      </c>
      <c r="H390" s="12">
        <v>0</v>
      </c>
      <c r="I390" s="12">
        <v>201371.84707987742</v>
      </c>
    </row>
    <row r="391" spans="1:12">
      <c r="C391" s="15"/>
      <c r="D391" s="20"/>
    </row>
    <row r="392" spans="1:12">
      <c r="A392" s="1" t="s">
        <v>292</v>
      </c>
      <c r="C392" s="15"/>
      <c r="D392" s="20"/>
      <c r="G392" s="1">
        <v>0</v>
      </c>
      <c r="I392" s="1">
        <v>0</v>
      </c>
    </row>
    <row r="393" spans="1:12">
      <c r="C393" s="15"/>
      <c r="D393" s="20"/>
    </row>
    <row r="394" spans="1:12" ht="12" customHeight="1" thickBot="1">
      <c r="A394" s="2" t="s">
        <v>239</v>
      </c>
      <c r="C394" s="18"/>
      <c r="D394" s="23"/>
      <c r="E394" s="9"/>
      <c r="F394" s="9"/>
      <c r="G394" s="9">
        <v>201371.84707987742</v>
      </c>
      <c r="H394" s="9"/>
      <c r="I394" s="9">
        <v>201371.84707987742</v>
      </c>
    </row>
    <row r="395" spans="1:12" ht="11.25" thickTop="1">
      <c r="A395" s="1" t="s">
        <v>299</v>
      </c>
      <c r="C395" s="15"/>
      <c r="D395" s="20"/>
    </row>
    <row r="396" spans="1:12">
      <c r="A396" s="1" t="s">
        <v>295</v>
      </c>
      <c r="C396" s="15"/>
      <c r="D396" s="20"/>
    </row>
    <row r="397" spans="1:12">
      <c r="A397" s="2" t="s">
        <v>22</v>
      </c>
      <c r="B397" s="3"/>
      <c r="C397" s="14"/>
      <c r="D397" s="19"/>
      <c r="E397" s="3"/>
      <c r="F397" s="3"/>
      <c r="G397" s="3"/>
      <c r="H397" s="3"/>
      <c r="I397" s="3"/>
      <c r="J397" s="3"/>
      <c r="K397" s="3"/>
      <c r="L397" s="3" t="s">
        <v>241</v>
      </c>
    </row>
    <row r="399" spans="1:12" ht="33" customHeight="1">
      <c r="A399" s="6"/>
      <c r="B399" s="8" t="s">
        <v>29</v>
      </c>
      <c r="C399" s="6" t="s">
        <v>9</v>
      </c>
      <c r="D399" s="6" t="s">
        <v>10</v>
      </c>
      <c r="E399" s="6" t="s">
        <v>13</v>
      </c>
      <c r="F399" s="6" t="s">
        <v>15</v>
      </c>
      <c r="G399" s="6" t="s">
        <v>17</v>
      </c>
      <c r="H399" s="6" t="s">
        <v>20</v>
      </c>
      <c r="I399" s="6" t="s">
        <v>21</v>
      </c>
      <c r="J399" s="6" t="s">
        <v>239</v>
      </c>
    </row>
    <row r="400" spans="1:12">
      <c r="A400" s="1">
        <v>2</v>
      </c>
      <c r="B400" s="1" t="s">
        <v>23</v>
      </c>
      <c r="C400" s="7">
        <v>1697280.8966318686</v>
      </c>
      <c r="D400" s="7">
        <v>22095778.454692218</v>
      </c>
      <c r="E400" s="7">
        <v>0</v>
      </c>
      <c r="F400" s="7">
        <v>0</v>
      </c>
      <c r="G400" s="7">
        <v>0</v>
      </c>
      <c r="H400" s="7">
        <v>0</v>
      </c>
      <c r="I400" s="7">
        <v>0</v>
      </c>
      <c r="J400" s="7">
        <v>23793059.351324085</v>
      </c>
      <c r="K400" s="7"/>
      <c r="L400" s="7"/>
    </row>
    <row r="401" spans="1:10">
      <c r="A401" s="1">
        <v>3</v>
      </c>
      <c r="B401" s="1" t="s">
        <v>25</v>
      </c>
      <c r="C401" s="1">
        <v>17271.758611115562</v>
      </c>
      <c r="D401" s="1">
        <v>0</v>
      </c>
      <c r="E401" s="1">
        <v>224849.61243095063</v>
      </c>
      <c r="F401" s="1">
        <v>0</v>
      </c>
      <c r="G401" s="1">
        <v>0</v>
      </c>
      <c r="H401" s="1">
        <v>0</v>
      </c>
      <c r="I401" s="1">
        <v>0</v>
      </c>
      <c r="J401" s="1">
        <v>242121.3710420662</v>
      </c>
    </row>
    <row r="402" spans="1:10">
      <c r="A402" s="1">
        <v>4</v>
      </c>
      <c r="B402" s="1" t="s">
        <v>26</v>
      </c>
      <c r="C402" s="1">
        <v>15468.320786660002</v>
      </c>
      <c r="D402" s="1">
        <v>0</v>
      </c>
      <c r="E402" s="1">
        <v>0</v>
      </c>
      <c r="F402" s="1">
        <v>201371.84707987742</v>
      </c>
      <c r="G402" s="1">
        <v>0</v>
      </c>
      <c r="H402" s="1">
        <v>0</v>
      </c>
      <c r="I402" s="1">
        <v>0</v>
      </c>
      <c r="J402" s="1">
        <v>216840.16786653741</v>
      </c>
    </row>
    <row r="403" spans="1:10">
      <c r="A403" s="1">
        <v>5</v>
      </c>
      <c r="B403" s="1" t="s">
        <v>30</v>
      </c>
      <c r="C403" s="1">
        <v>126085.61578956035</v>
      </c>
      <c r="D403" s="1">
        <v>0</v>
      </c>
      <c r="E403" s="1">
        <v>0</v>
      </c>
      <c r="F403" s="1">
        <v>0</v>
      </c>
      <c r="G403" s="1">
        <v>0</v>
      </c>
      <c r="H403" s="1">
        <v>0</v>
      </c>
      <c r="I403" s="1">
        <v>0</v>
      </c>
      <c r="J403" s="1">
        <v>126085.61578956035</v>
      </c>
    </row>
    <row r="404" spans="1:10">
      <c r="A404" s="1">
        <v>6</v>
      </c>
      <c r="B404" s="1" t="s">
        <v>31</v>
      </c>
      <c r="C404" s="1">
        <v>15253.509242203014</v>
      </c>
      <c r="D404" s="1">
        <v>0</v>
      </c>
      <c r="E404" s="1">
        <v>0</v>
      </c>
      <c r="F404" s="1">
        <v>0</v>
      </c>
      <c r="G404" s="1">
        <v>0</v>
      </c>
      <c r="H404" s="1">
        <v>0</v>
      </c>
      <c r="I404" s="1">
        <v>0</v>
      </c>
      <c r="J404" s="1">
        <v>15253.509242203014</v>
      </c>
    </row>
    <row r="405" spans="1:10">
      <c r="A405" s="1">
        <v>7</v>
      </c>
      <c r="B405" s="1" t="s">
        <v>32</v>
      </c>
      <c r="C405" s="1">
        <v>48602.894156323186</v>
      </c>
      <c r="D405" s="1">
        <v>0</v>
      </c>
      <c r="E405" s="1">
        <v>0</v>
      </c>
      <c r="F405" s="1">
        <v>0</v>
      </c>
      <c r="G405" s="1">
        <v>0</v>
      </c>
      <c r="H405" s="1">
        <v>0</v>
      </c>
      <c r="I405" s="1">
        <v>0</v>
      </c>
      <c r="J405" s="1">
        <v>48602.894156323186</v>
      </c>
    </row>
    <row r="406" spans="1:10">
      <c r="A406" s="1">
        <v>8</v>
      </c>
      <c r="B406" s="1" t="s">
        <v>33</v>
      </c>
      <c r="C406" s="1">
        <v>13032.816526515127</v>
      </c>
      <c r="D406" s="1">
        <v>0</v>
      </c>
      <c r="E406" s="1">
        <v>0</v>
      </c>
      <c r="F406" s="1">
        <v>0</v>
      </c>
      <c r="G406" s="1">
        <v>0</v>
      </c>
      <c r="H406" s="1">
        <v>0</v>
      </c>
      <c r="I406" s="1">
        <v>0</v>
      </c>
      <c r="J406" s="1">
        <v>13032.816526515127</v>
      </c>
    </row>
    <row r="407" spans="1:10">
      <c r="A407" s="1">
        <v>9</v>
      </c>
      <c r="B407" s="1" t="s">
        <v>34</v>
      </c>
      <c r="C407" s="1">
        <v>74854.050174578195</v>
      </c>
      <c r="D407" s="1">
        <v>0</v>
      </c>
      <c r="E407" s="1">
        <v>0</v>
      </c>
      <c r="F407" s="1">
        <v>0</v>
      </c>
      <c r="G407" s="1">
        <v>0</v>
      </c>
      <c r="H407" s="1">
        <v>0</v>
      </c>
      <c r="I407" s="1">
        <v>0</v>
      </c>
      <c r="J407" s="1">
        <v>74854.050174578195</v>
      </c>
    </row>
    <row r="408" spans="1:10">
      <c r="A408" s="1">
        <v>10</v>
      </c>
      <c r="B408" s="1" t="s">
        <v>35</v>
      </c>
      <c r="C408" s="1">
        <v>295749.80309805868</v>
      </c>
      <c r="D408" s="1">
        <v>0</v>
      </c>
      <c r="E408" s="1">
        <v>0</v>
      </c>
      <c r="F408" s="1">
        <v>0</v>
      </c>
      <c r="G408" s="1">
        <v>0</v>
      </c>
      <c r="H408" s="1">
        <v>0</v>
      </c>
      <c r="I408" s="1">
        <v>0</v>
      </c>
      <c r="J408" s="1">
        <v>295749.80309805868</v>
      </c>
    </row>
    <row r="409" spans="1:10">
      <c r="A409" s="1">
        <v>11</v>
      </c>
      <c r="B409" s="1" t="s">
        <v>36</v>
      </c>
      <c r="C409" s="1">
        <v>34350.779475025418</v>
      </c>
      <c r="D409" s="1">
        <v>0</v>
      </c>
      <c r="E409" s="1">
        <v>0</v>
      </c>
      <c r="F409" s="1">
        <v>0</v>
      </c>
      <c r="G409" s="1">
        <v>0</v>
      </c>
      <c r="H409" s="1">
        <v>0</v>
      </c>
      <c r="I409" s="1">
        <v>0</v>
      </c>
      <c r="J409" s="1">
        <v>34350.779475025418</v>
      </c>
    </row>
    <row r="410" spans="1:10">
      <c r="A410" s="1">
        <v>12</v>
      </c>
      <c r="B410" s="1" t="s">
        <v>37</v>
      </c>
      <c r="C410" s="1">
        <v>167675.14062855637</v>
      </c>
      <c r="D410" s="1">
        <v>0</v>
      </c>
      <c r="E410" s="1">
        <v>0</v>
      </c>
      <c r="F410" s="1">
        <v>0</v>
      </c>
      <c r="G410" s="1">
        <v>0</v>
      </c>
      <c r="H410" s="1">
        <v>0</v>
      </c>
      <c r="I410" s="1">
        <v>0</v>
      </c>
      <c r="J410" s="1">
        <v>167675.14062855637</v>
      </c>
    </row>
    <row r="411" spans="1:10">
      <c r="A411" s="1">
        <v>13</v>
      </c>
      <c r="B411" s="1" t="s">
        <v>38</v>
      </c>
      <c r="C411" s="1">
        <v>245344.75947120515</v>
      </c>
      <c r="D411" s="1">
        <v>0</v>
      </c>
      <c r="E411" s="1">
        <v>0</v>
      </c>
      <c r="F411" s="1">
        <v>0</v>
      </c>
      <c r="G411" s="1">
        <v>0</v>
      </c>
      <c r="H411" s="1">
        <v>0</v>
      </c>
      <c r="I411" s="1">
        <v>0</v>
      </c>
      <c r="J411" s="1">
        <v>245344.75947120515</v>
      </c>
    </row>
    <row r="412" spans="1:10">
      <c r="A412" s="1">
        <v>14</v>
      </c>
      <c r="B412" s="1" t="s">
        <v>467</v>
      </c>
      <c r="C412" s="1">
        <v>35314.554101315647</v>
      </c>
      <c r="D412" s="1">
        <v>0</v>
      </c>
      <c r="E412" s="1">
        <v>0</v>
      </c>
      <c r="F412" s="1">
        <v>0</v>
      </c>
      <c r="G412" s="1">
        <v>0</v>
      </c>
      <c r="H412" s="1">
        <v>0</v>
      </c>
      <c r="I412" s="1">
        <v>0</v>
      </c>
      <c r="J412" s="1">
        <v>35314.554101315647</v>
      </c>
    </row>
    <row r="413" spans="1:10">
      <c r="A413" s="1">
        <v>15</v>
      </c>
      <c r="B413" s="1" t="s">
        <v>39</v>
      </c>
      <c r="C413" s="1">
        <v>12150.637648819118</v>
      </c>
      <c r="D413" s="1">
        <v>0</v>
      </c>
      <c r="E413" s="1">
        <v>0</v>
      </c>
      <c r="F413" s="1">
        <v>0</v>
      </c>
      <c r="G413" s="1">
        <v>0</v>
      </c>
      <c r="H413" s="1">
        <v>0</v>
      </c>
      <c r="I413" s="1">
        <v>0</v>
      </c>
      <c r="J413" s="1">
        <v>12150.637648819118</v>
      </c>
    </row>
    <row r="414" spans="1:10">
      <c r="A414" s="1">
        <v>16</v>
      </c>
      <c r="B414" s="1" t="s">
        <v>41</v>
      </c>
      <c r="C414" s="1">
        <v>7129.1493900692976</v>
      </c>
      <c r="D414" s="1">
        <v>0</v>
      </c>
      <c r="E414" s="1">
        <v>0</v>
      </c>
      <c r="F414" s="1">
        <v>0</v>
      </c>
      <c r="G414" s="1">
        <v>0</v>
      </c>
      <c r="H414" s="1">
        <v>0</v>
      </c>
      <c r="I414" s="1">
        <v>0</v>
      </c>
      <c r="J414" s="1">
        <v>7129.1493900692976</v>
      </c>
    </row>
    <row r="415" spans="1:10">
      <c r="A415" s="1">
        <v>17</v>
      </c>
      <c r="B415" s="1" t="s">
        <v>42</v>
      </c>
      <c r="C415" s="1">
        <v>15085.164329313893</v>
      </c>
      <c r="D415" s="1">
        <v>0</v>
      </c>
      <c r="E415" s="1">
        <v>0</v>
      </c>
      <c r="F415" s="1">
        <v>0</v>
      </c>
      <c r="G415" s="1">
        <v>0</v>
      </c>
      <c r="H415" s="1">
        <v>0</v>
      </c>
      <c r="I415" s="1">
        <v>0</v>
      </c>
      <c r="J415" s="1">
        <v>15085.164329313893</v>
      </c>
    </row>
    <row r="416" spans="1:10">
      <c r="A416" s="1">
        <v>18</v>
      </c>
      <c r="B416" s="1" t="s">
        <v>43</v>
      </c>
      <c r="C416" s="1">
        <v>197739.48070427336</v>
      </c>
      <c r="D416" s="1">
        <v>0</v>
      </c>
      <c r="E416" s="1">
        <v>0</v>
      </c>
      <c r="F416" s="1">
        <v>0</v>
      </c>
      <c r="G416" s="1">
        <v>0</v>
      </c>
      <c r="H416" s="1">
        <v>0</v>
      </c>
      <c r="I416" s="1">
        <v>0</v>
      </c>
      <c r="J416" s="1">
        <v>197739.48070427336</v>
      </c>
    </row>
    <row r="418" spans="1:12" ht="12" customHeight="1" thickBot="1">
      <c r="A418" s="2" t="s">
        <v>239</v>
      </c>
      <c r="C418" s="9">
        <v>3018389.3307654606</v>
      </c>
      <c r="D418" s="9">
        <v>22095778.454692218</v>
      </c>
      <c r="E418" s="9">
        <v>224849.61243095063</v>
      </c>
      <c r="F418" s="9">
        <v>201371.84707987742</v>
      </c>
      <c r="G418" s="9">
        <v>0</v>
      </c>
      <c r="H418" s="9">
        <v>0</v>
      </c>
      <c r="I418" s="9">
        <v>0</v>
      </c>
      <c r="J418" s="9">
        <v>25540389.244968507</v>
      </c>
      <c r="K418" s="7"/>
      <c r="L418" s="7"/>
    </row>
    <row r="460" spans="1:12">
      <c r="A460" s="2" t="s">
        <v>240</v>
      </c>
      <c r="B460" s="3"/>
      <c r="C460" s="3"/>
      <c r="D460" s="3"/>
      <c r="E460" s="3"/>
      <c r="F460" s="3"/>
      <c r="G460" s="3"/>
      <c r="H460" s="3"/>
      <c r="I460" s="3"/>
      <c r="J460" s="3"/>
      <c r="K460" s="3"/>
      <c r="L460" s="3" t="s">
        <v>300</v>
      </c>
    </row>
    <row r="461" spans="1:12">
      <c r="C461" s="7"/>
      <c r="D461" s="7"/>
      <c r="E461" s="7"/>
      <c r="F461" s="7"/>
      <c r="G461" s="7"/>
      <c r="H461" s="7"/>
      <c r="I461" s="7"/>
      <c r="J461" s="7"/>
      <c r="K461" s="7"/>
      <c r="L461" s="7"/>
    </row>
    <row r="462" spans="1:12" ht="33" customHeight="1">
      <c r="A462" s="10" t="s">
        <v>242</v>
      </c>
      <c r="B462" s="8"/>
      <c r="C462" s="6"/>
      <c r="D462" s="6" t="s">
        <v>243</v>
      </c>
      <c r="E462" s="6" t="s">
        <v>244</v>
      </c>
      <c r="F462" s="6" t="s">
        <v>10</v>
      </c>
      <c r="G462" s="5"/>
      <c r="H462" s="5"/>
      <c r="I462" s="5"/>
      <c r="J462" s="5"/>
      <c r="K462" s="5"/>
      <c r="L462" s="5"/>
    </row>
    <row r="463" spans="1:12">
      <c r="A463" s="1" t="s">
        <v>245</v>
      </c>
      <c r="C463" s="7"/>
      <c r="D463" s="7"/>
      <c r="E463" s="7"/>
      <c r="F463" s="7"/>
      <c r="G463" s="7"/>
      <c r="H463" s="7"/>
      <c r="I463" s="7"/>
      <c r="J463" s="7"/>
      <c r="K463" s="7"/>
      <c r="L463" s="7"/>
    </row>
    <row r="464" spans="1:12">
      <c r="B464" s="1" t="s">
        <v>246</v>
      </c>
      <c r="C464" s="1" t="s">
        <v>247</v>
      </c>
      <c r="D464" s="1">
        <v>0</v>
      </c>
      <c r="E464" s="1">
        <v>0</v>
      </c>
      <c r="F464" s="1">
        <v>0</v>
      </c>
    </row>
    <row r="465" spans="1:13">
      <c r="A465" s="13"/>
      <c r="B465" s="13" t="s">
        <v>248</v>
      </c>
      <c r="C465" s="13"/>
      <c r="D465" s="13"/>
      <c r="E465" s="13">
        <v>0</v>
      </c>
      <c r="F465" s="13">
        <v>0</v>
      </c>
      <c r="G465" s="13"/>
      <c r="H465" s="13"/>
      <c r="I465" s="13"/>
      <c r="J465" s="13"/>
      <c r="K465" s="13"/>
      <c r="L465" s="13"/>
      <c r="M465" s="13"/>
    </row>
    <row r="466" spans="1:13">
      <c r="B466" s="1" t="s">
        <v>249</v>
      </c>
      <c r="C466" s="1" t="s">
        <v>250</v>
      </c>
      <c r="D466" s="11">
        <v>0</v>
      </c>
      <c r="E466" s="11">
        <v>0</v>
      </c>
      <c r="F466" s="11">
        <v>0</v>
      </c>
    </row>
    <row r="467" spans="1:13">
      <c r="A467" s="1" t="s">
        <v>251</v>
      </c>
      <c r="D467" s="1">
        <v>0</v>
      </c>
      <c r="E467" s="1">
        <v>0</v>
      </c>
      <c r="F467" s="1">
        <v>0</v>
      </c>
    </row>
    <row r="469" spans="1:13">
      <c r="A469" s="1" t="s">
        <v>252</v>
      </c>
    </row>
    <row r="470" spans="1:13">
      <c r="B470" s="1" t="s">
        <v>301</v>
      </c>
      <c r="C470" s="1" t="s">
        <v>250</v>
      </c>
      <c r="D470" s="11">
        <v>0</v>
      </c>
      <c r="E470" s="11">
        <v>0</v>
      </c>
      <c r="F470" s="11">
        <v>0</v>
      </c>
    </row>
    <row r="471" spans="1:13">
      <c r="A471" s="1" t="s">
        <v>273</v>
      </c>
      <c r="D471" s="1">
        <v>0</v>
      </c>
      <c r="E471" s="1">
        <v>0</v>
      </c>
      <c r="F471" s="1">
        <v>0</v>
      </c>
    </row>
    <row r="473" spans="1:13">
      <c r="A473" s="2" t="s">
        <v>274</v>
      </c>
      <c r="D473" s="1">
        <v>0</v>
      </c>
      <c r="E473" s="1">
        <v>0</v>
      </c>
      <c r="F473" s="1">
        <v>0</v>
      </c>
    </row>
    <row r="475" spans="1:13">
      <c r="A475" s="1" t="s">
        <v>275</v>
      </c>
      <c r="D475" s="11"/>
      <c r="E475" s="11"/>
      <c r="F475" s="11"/>
    </row>
    <row r="476" spans="1:13">
      <c r="A476" s="1" t="s">
        <v>276</v>
      </c>
      <c r="D476" s="1">
        <v>0</v>
      </c>
      <c r="E476" s="1">
        <v>0</v>
      </c>
      <c r="F476" s="1">
        <v>0</v>
      </c>
    </row>
    <row r="478" spans="1:13">
      <c r="A478" s="2" t="s">
        <v>277</v>
      </c>
      <c r="D478" s="1">
        <v>0</v>
      </c>
      <c r="E478" s="1">
        <v>0</v>
      </c>
      <c r="F478" s="1">
        <v>0</v>
      </c>
    </row>
    <row r="480" spans="1:13">
      <c r="A480" s="1" t="s">
        <v>278</v>
      </c>
      <c r="E480" s="1">
        <v>0</v>
      </c>
      <c r="F480" s="1">
        <v>0</v>
      </c>
    </row>
    <row r="482" spans="1:12" ht="12" customHeight="1" thickBot="1">
      <c r="A482" s="2" t="s">
        <v>279</v>
      </c>
      <c r="C482" s="7"/>
      <c r="D482" s="9">
        <v>0</v>
      </c>
      <c r="E482" s="9"/>
      <c r="F482" s="9">
        <v>0</v>
      </c>
      <c r="G482" s="7"/>
      <c r="H482" s="7"/>
      <c r="I482" s="7"/>
      <c r="J482" s="7"/>
      <c r="K482" s="7"/>
      <c r="L482" s="7"/>
    </row>
    <row r="484" spans="1:12">
      <c r="A484" s="2" t="s">
        <v>302</v>
      </c>
      <c r="B484" s="3"/>
      <c r="C484" s="3"/>
      <c r="D484" s="3"/>
      <c r="E484" s="3"/>
      <c r="F484" s="3"/>
      <c r="G484" s="3"/>
      <c r="H484" s="3"/>
      <c r="I484" s="3"/>
      <c r="J484" s="3"/>
      <c r="K484" s="3"/>
      <c r="L484" s="3" t="s">
        <v>300</v>
      </c>
    </row>
    <row r="486" spans="1:12" ht="33" customHeight="1">
      <c r="A486" s="6"/>
      <c r="B486" s="8" t="s">
        <v>29</v>
      </c>
      <c r="C486" s="6" t="s">
        <v>303</v>
      </c>
      <c r="D486" s="6" t="s">
        <v>304</v>
      </c>
      <c r="E486" s="6" t="s">
        <v>10</v>
      </c>
    </row>
    <row r="487" spans="1:12">
      <c r="A487" s="1">
        <v>1</v>
      </c>
      <c r="B487" s="1" t="s">
        <v>9</v>
      </c>
      <c r="C487" s="7">
        <v>1697280.8966318686</v>
      </c>
      <c r="D487" s="7">
        <v>0</v>
      </c>
      <c r="E487" s="7">
        <v>1697280.8966318686</v>
      </c>
      <c r="F487" s="7"/>
      <c r="G487" s="7"/>
      <c r="H487" s="7"/>
      <c r="I487" s="7"/>
      <c r="J487" s="7"/>
      <c r="K487" s="7"/>
      <c r="L487" s="7"/>
    </row>
    <row r="488" spans="1:12">
      <c r="A488" s="1">
        <v>1</v>
      </c>
      <c r="B488" s="1" t="s">
        <v>10</v>
      </c>
      <c r="C488" s="1">
        <v>22095778.454692218</v>
      </c>
      <c r="D488" s="1">
        <v>0</v>
      </c>
      <c r="E488" s="1">
        <v>22095778.454692218</v>
      </c>
    </row>
    <row r="489" spans="1:12">
      <c r="B489" s="1" t="s">
        <v>305</v>
      </c>
      <c r="C489" s="1">
        <v>23793059.351324085</v>
      </c>
      <c r="D489" s="1">
        <v>0</v>
      </c>
      <c r="E489" s="1">
        <v>23793059.351324085</v>
      </c>
    </row>
    <row r="491" spans="1:12">
      <c r="A491" s="2" t="s">
        <v>306</v>
      </c>
      <c r="C491" s="12">
        <v>23793059.351324085</v>
      </c>
      <c r="D491" s="12">
        <v>0</v>
      </c>
      <c r="E491" s="12">
        <v>23793059.351324085</v>
      </c>
    </row>
    <row r="493" spans="1:12" ht="12" customHeight="1" thickBot="1">
      <c r="A493" s="2" t="s">
        <v>307</v>
      </c>
      <c r="C493" s="9"/>
      <c r="D493" s="9">
        <v>23793059.351324085</v>
      </c>
      <c r="E493" s="9">
        <v>23793059.351324085</v>
      </c>
      <c r="F493" s="7"/>
      <c r="G493" s="7"/>
      <c r="H493" s="7"/>
      <c r="I493" s="7"/>
      <c r="J493" s="7"/>
      <c r="K493" s="7"/>
      <c r="L493" s="7"/>
    </row>
    <row r="494" spans="1:12" ht="11.25" thickTop="1">
      <c r="C494" s="24"/>
      <c r="D494" s="24"/>
      <c r="E494" s="24">
        <v>1.0000000147658226</v>
      </c>
      <c r="F494" s="24"/>
      <c r="G494" s="24"/>
      <c r="H494" s="24"/>
      <c r="I494" s="24"/>
      <c r="J494" s="24"/>
      <c r="K494" s="24"/>
      <c r="L494" s="24"/>
    </row>
    <row r="495" spans="1:12">
      <c r="A495" s="2" t="s">
        <v>293</v>
      </c>
      <c r="B495" s="3"/>
      <c r="C495" s="25"/>
      <c r="D495" s="19"/>
      <c r="E495" s="3"/>
      <c r="F495" s="3"/>
      <c r="G495" s="3"/>
      <c r="H495" s="3"/>
      <c r="I495" s="3"/>
      <c r="J495" s="3"/>
      <c r="K495" s="3"/>
      <c r="L495" s="3" t="s">
        <v>300</v>
      </c>
    </row>
    <row r="496" spans="1:12">
      <c r="C496" s="26"/>
      <c r="D496" s="20"/>
    </row>
    <row r="497" spans="1:12" ht="33" customHeight="1">
      <c r="A497" s="8"/>
      <c r="B497" s="6" t="s">
        <v>29</v>
      </c>
      <c r="C497" s="27" t="s">
        <v>285</v>
      </c>
      <c r="D497" s="21" t="s">
        <v>286</v>
      </c>
      <c r="E497" s="6" t="s">
        <v>287</v>
      </c>
      <c r="F497" s="6" t="s">
        <v>288</v>
      </c>
      <c r="G497" s="6" t="s">
        <v>289</v>
      </c>
      <c r="H497" s="6" t="s">
        <v>290</v>
      </c>
      <c r="I497" s="6" t="s">
        <v>239</v>
      </c>
    </row>
    <row r="498" spans="1:12">
      <c r="A498" s="1">
        <v>19</v>
      </c>
      <c r="B498" s="1" t="s">
        <v>44</v>
      </c>
      <c r="C498" s="26">
        <v>74.099999999999994</v>
      </c>
      <c r="D498" s="20">
        <v>4.7599243201581885E-4</v>
      </c>
      <c r="E498" s="7">
        <v>11325.316185733473</v>
      </c>
      <c r="F498" s="7">
        <v>0</v>
      </c>
      <c r="G498" s="7">
        <v>11325.316185733473</v>
      </c>
      <c r="H498" s="7">
        <v>0</v>
      </c>
      <c r="I498" s="7">
        <v>11325.316185733473</v>
      </c>
      <c r="J498" s="7"/>
      <c r="K498" s="7"/>
      <c r="L498" s="7"/>
    </row>
    <row r="499" spans="1:12">
      <c r="A499" s="1">
        <v>20</v>
      </c>
      <c r="B499" s="1" t="s">
        <v>45</v>
      </c>
      <c r="C499" s="26">
        <v>4.9000000000000004</v>
      </c>
      <c r="D499" s="20">
        <v>3.147588281885981E-5</v>
      </c>
      <c r="E499" s="1">
        <v>748.90754804445362</v>
      </c>
      <c r="F499" s="1">
        <v>0</v>
      </c>
      <c r="G499" s="1">
        <v>748.90754804445362</v>
      </c>
      <c r="H499" s="1">
        <v>0</v>
      </c>
      <c r="I499" s="1">
        <v>748.90754804445362</v>
      </c>
    </row>
    <row r="500" spans="1:12">
      <c r="A500" s="1">
        <v>21</v>
      </c>
      <c r="B500" s="1" t="s">
        <v>46</v>
      </c>
      <c r="C500" s="26">
        <v>457.7</v>
      </c>
      <c r="D500" s="20">
        <v>2.9401044012637018E-3</v>
      </c>
      <c r="E500" s="1">
        <v>69954.078518356415</v>
      </c>
      <c r="F500" s="1">
        <v>0</v>
      </c>
      <c r="G500" s="1">
        <v>69954.078518356415</v>
      </c>
      <c r="H500" s="1">
        <v>0</v>
      </c>
      <c r="I500" s="1">
        <v>69954.078518356415</v>
      </c>
    </row>
    <row r="501" spans="1:12">
      <c r="A501" s="1">
        <v>22</v>
      </c>
      <c r="B501" s="1" t="s">
        <v>47</v>
      </c>
      <c r="C501" s="26">
        <v>38</v>
      </c>
      <c r="D501" s="20">
        <v>2.4409868308503533E-4</v>
      </c>
      <c r="E501" s="1">
        <v>5807.8544542222926</v>
      </c>
      <c r="F501" s="1">
        <v>0</v>
      </c>
      <c r="G501" s="1">
        <v>5807.8544542222926</v>
      </c>
      <c r="H501" s="1">
        <v>0</v>
      </c>
      <c r="I501" s="1">
        <v>5807.8544542222926</v>
      </c>
    </row>
    <row r="502" spans="1:12">
      <c r="A502" s="1">
        <v>23</v>
      </c>
      <c r="B502" s="1" t="s">
        <v>48</v>
      </c>
      <c r="C502" s="26">
        <v>10.15</v>
      </c>
      <c r="D502" s="20">
        <v>6.52000429819239E-5</v>
      </c>
      <c r="E502" s="1">
        <v>1551.3084923777969</v>
      </c>
      <c r="F502" s="1">
        <v>0</v>
      </c>
      <c r="G502" s="1">
        <v>1551.3084923777969</v>
      </c>
      <c r="H502" s="1">
        <v>0</v>
      </c>
      <c r="I502" s="1">
        <v>1551.3084923777969</v>
      </c>
    </row>
    <row r="503" spans="1:12">
      <c r="A503" s="1">
        <v>24</v>
      </c>
      <c r="B503" s="1" t="s">
        <v>49</v>
      </c>
      <c r="C503" s="26">
        <v>185</v>
      </c>
      <c r="D503" s="20">
        <v>1.1883751676508296E-3</v>
      </c>
      <c r="E503" s="1">
        <v>28275.080895555904</v>
      </c>
      <c r="F503" s="1">
        <v>0</v>
      </c>
      <c r="G503" s="1">
        <v>28275.080895555904</v>
      </c>
      <c r="H503" s="1">
        <v>0</v>
      </c>
      <c r="I503" s="1">
        <v>28275.080895555904</v>
      </c>
    </row>
    <row r="504" spans="1:12">
      <c r="A504" s="1">
        <v>25</v>
      </c>
      <c r="B504" s="1" t="s">
        <v>50</v>
      </c>
      <c r="C504" s="26">
        <v>3.8</v>
      </c>
      <c r="D504" s="20">
        <v>2.4409868308503532E-5</v>
      </c>
      <c r="E504" s="1">
        <v>580.78544542222926</v>
      </c>
      <c r="F504" s="1">
        <v>0</v>
      </c>
      <c r="G504" s="1">
        <v>580.78544542222926</v>
      </c>
      <c r="H504" s="1">
        <v>0</v>
      </c>
      <c r="I504" s="1">
        <v>580.78544542222926</v>
      </c>
    </row>
    <row r="505" spans="1:12">
      <c r="A505" s="1">
        <v>27</v>
      </c>
      <c r="B505" s="1" t="s">
        <v>52</v>
      </c>
      <c r="C505" s="26">
        <v>1816.41</v>
      </c>
      <c r="D505" s="20">
        <v>1.1667981287960236E-2</v>
      </c>
      <c r="E505" s="1">
        <v>277616.97129457677</v>
      </c>
      <c r="F505" s="1">
        <v>0</v>
      </c>
      <c r="G505" s="1">
        <v>277616.97129457677</v>
      </c>
      <c r="H505" s="1">
        <v>0</v>
      </c>
      <c r="I505" s="1">
        <v>277616.97129457677</v>
      </c>
    </row>
    <row r="506" spans="1:12">
      <c r="A506" s="1">
        <v>28</v>
      </c>
      <c r="B506" s="1" t="s">
        <v>53</v>
      </c>
      <c r="C506" s="26">
        <v>35.5</v>
      </c>
      <c r="D506" s="20">
        <v>2.2803955919786196E-4</v>
      </c>
      <c r="E506" s="1">
        <v>5425.7587664445109</v>
      </c>
      <c r="F506" s="1">
        <v>0</v>
      </c>
      <c r="G506" s="1">
        <v>5425.7587664445109</v>
      </c>
      <c r="H506" s="1">
        <v>0</v>
      </c>
      <c r="I506" s="1">
        <v>5425.7587664445109</v>
      </c>
    </row>
    <row r="507" spans="1:12">
      <c r="A507" s="1">
        <v>29</v>
      </c>
      <c r="B507" s="1" t="s">
        <v>54</v>
      </c>
      <c r="C507" s="26">
        <v>1410.35</v>
      </c>
      <c r="D507" s="20">
        <v>9.0595941497099881E-3</v>
      </c>
      <c r="E507" s="1">
        <v>215555.46130295823</v>
      </c>
      <c r="F507" s="1">
        <v>0</v>
      </c>
      <c r="G507" s="1">
        <v>215555.46130295823</v>
      </c>
      <c r="H507" s="1">
        <v>0</v>
      </c>
      <c r="I507" s="1">
        <v>215555.46130295823</v>
      </c>
    </row>
    <row r="508" spans="1:12">
      <c r="A508" s="1">
        <v>32</v>
      </c>
      <c r="B508" s="1" t="s">
        <v>57</v>
      </c>
      <c r="C508" s="26">
        <v>789.45</v>
      </c>
      <c r="D508" s="20">
        <v>5.0711501410916088E-3</v>
      </c>
      <c r="E508" s="1">
        <v>120658.17628646815</v>
      </c>
      <c r="F508" s="1">
        <v>0</v>
      </c>
      <c r="G508" s="1">
        <v>120658.17628646815</v>
      </c>
      <c r="H508" s="1">
        <v>0</v>
      </c>
      <c r="I508" s="1">
        <v>120658.17628646815</v>
      </c>
    </row>
    <row r="509" spans="1:12">
      <c r="A509" s="1">
        <v>34</v>
      </c>
      <c r="B509" s="1" t="s">
        <v>468</v>
      </c>
      <c r="C509" s="26">
        <v>381.55</v>
      </c>
      <c r="D509" s="20">
        <v>2.4509434876604005E-3</v>
      </c>
      <c r="E509" s="1">
        <v>58315.443868645161</v>
      </c>
      <c r="F509" s="1">
        <v>0</v>
      </c>
      <c r="G509" s="1">
        <v>58315.443868645161</v>
      </c>
      <c r="H509" s="1">
        <v>0</v>
      </c>
      <c r="I509" s="1">
        <v>58315.443868645161</v>
      </c>
    </row>
    <row r="510" spans="1:12">
      <c r="A510" s="1">
        <v>35</v>
      </c>
      <c r="B510" s="1" t="s">
        <v>59</v>
      </c>
      <c r="C510" s="26">
        <v>998.2</v>
      </c>
      <c r="D510" s="20">
        <v>6.4120869856705851E-3</v>
      </c>
      <c r="E510" s="1">
        <v>152563.16621591299</v>
      </c>
      <c r="F510" s="1">
        <v>0</v>
      </c>
      <c r="G510" s="1">
        <v>152563.16621591299</v>
      </c>
      <c r="H510" s="1">
        <v>0</v>
      </c>
      <c r="I510" s="1">
        <v>152563.16621591299</v>
      </c>
    </row>
    <row r="511" spans="1:12">
      <c r="A511" s="1">
        <v>36</v>
      </c>
      <c r="B511" s="1" t="s">
        <v>60</v>
      </c>
      <c r="C511" s="26">
        <v>78.150000000000006</v>
      </c>
      <c r="D511" s="20">
        <v>5.0200821271303964E-4</v>
      </c>
      <c r="E511" s="1">
        <v>11944.31119993348</v>
      </c>
      <c r="F511" s="1">
        <v>0</v>
      </c>
      <c r="G511" s="1">
        <v>11944.31119993348</v>
      </c>
      <c r="H511" s="1">
        <v>0</v>
      </c>
      <c r="I511" s="1">
        <v>11944.31119993348</v>
      </c>
    </row>
    <row r="512" spans="1:12">
      <c r="A512" s="1">
        <v>37</v>
      </c>
      <c r="B512" s="1" t="s">
        <v>61</v>
      </c>
      <c r="C512" s="26">
        <v>112.45</v>
      </c>
      <c r="D512" s="20">
        <v>7.2233939244505845E-4</v>
      </c>
      <c r="E512" s="1">
        <v>17186.664036244656</v>
      </c>
      <c r="F512" s="1">
        <v>0</v>
      </c>
      <c r="G512" s="1">
        <v>17186.664036244656</v>
      </c>
      <c r="H512" s="1">
        <v>0</v>
      </c>
      <c r="I512" s="1">
        <v>17186.664036244656</v>
      </c>
    </row>
    <row r="513" spans="1:9">
      <c r="A513" s="1">
        <v>38</v>
      </c>
      <c r="B513" s="1" t="s">
        <v>62</v>
      </c>
      <c r="C513" s="26">
        <v>3.6</v>
      </c>
      <c r="D513" s="20">
        <v>2.3125138397529663E-5</v>
      </c>
      <c r="E513" s="1">
        <v>550.21779040000672</v>
      </c>
      <c r="F513" s="1">
        <v>0</v>
      </c>
      <c r="G513" s="1">
        <v>550.21779040000672</v>
      </c>
      <c r="H513" s="1">
        <v>0</v>
      </c>
      <c r="I513" s="1">
        <v>550.21779040000672</v>
      </c>
    </row>
    <row r="514" spans="1:9">
      <c r="A514" s="1">
        <v>39</v>
      </c>
      <c r="B514" s="1" t="s">
        <v>63</v>
      </c>
      <c r="C514" s="26">
        <v>470.5</v>
      </c>
      <c r="D514" s="20">
        <v>3.0223271155660294E-3</v>
      </c>
      <c r="E514" s="1">
        <v>71910.408439778665</v>
      </c>
      <c r="F514" s="1">
        <v>0</v>
      </c>
      <c r="G514" s="1">
        <v>71910.408439778665</v>
      </c>
      <c r="H514" s="1">
        <v>0</v>
      </c>
      <c r="I514" s="1">
        <v>71910.408439778665</v>
      </c>
    </row>
    <row r="515" spans="1:9">
      <c r="A515" s="1">
        <v>40</v>
      </c>
      <c r="B515" s="1" t="s">
        <v>64</v>
      </c>
      <c r="C515" s="26">
        <v>166.7</v>
      </c>
      <c r="D515" s="20">
        <v>1.0708223807967207E-3</v>
      </c>
      <c r="E515" s="1">
        <v>25478.140461022536</v>
      </c>
      <c r="F515" s="1">
        <v>0</v>
      </c>
      <c r="G515" s="1">
        <v>25478.140461022536</v>
      </c>
      <c r="H515" s="1">
        <v>0</v>
      </c>
      <c r="I515" s="1">
        <v>25478.140461022536</v>
      </c>
    </row>
    <row r="516" spans="1:9">
      <c r="A516" s="1">
        <v>41</v>
      </c>
      <c r="B516" s="1" t="s">
        <v>65</v>
      </c>
      <c r="C516" s="26">
        <v>7.6</v>
      </c>
      <c r="D516" s="20">
        <v>4.8819736617007064E-5</v>
      </c>
      <c r="E516" s="1">
        <v>1161.5708908444587</v>
      </c>
      <c r="F516" s="1">
        <v>0</v>
      </c>
      <c r="G516" s="1">
        <v>1161.5708908444587</v>
      </c>
      <c r="H516" s="1">
        <v>0</v>
      </c>
      <c r="I516" s="1">
        <v>1161.5708908444587</v>
      </c>
    </row>
    <row r="517" spans="1:9">
      <c r="A517" s="1">
        <v>42</v>
      </c>
      <c r="B517" s="1" t="s">
        <v>66</v>
      </c>
      <c r="C517" s="26">
        <v>857.5</v>
      </c>
      <c r="D517" s="20">
        <v>5.5082794933004678E-3</v>
      </c>
      <c r="E517" s="1">
        <v>131058.82090777939</v>
      </c>
      <c r="F517" s="1">
        <v>0</v>
      </c>
      <c r="G517" s="1">
        <v>131058.82090777939</v>
      </c>
      <c r="H517" s="1">
        <v>0</v>
      </c>
      <c r="I517" s="1">
        <v>131058.82090777939</v>
      </c>
    </row>
    <row r="518" spans="1:9">
      <c r="A518" s="1">
        <v>43</v>
      </c>
      <c r="B518" s="1" t="s">
        <v>67</v>
      </c>
      <c r="C518" s="26">
        <v>1151.75</v>
      </c>
      <c r="D518" s="20">
        <v>7.3984383748207745E-3</v>
      </c>
      <c r="E518" s="1">
        <v>176031.4833592244</v>
      </c>
      <c r="F518" s="1">
        <v>0</v>
      </c>
      <c r="G518" s="1">
        <v>176031.4833592244</v>
      </c>
      <c r="H518" s="1">
        <v>0</v>
      </c>
      <c r="I518" s="1">
        <v>176031.4833592244</v>
      </c>
    </row>
    <row r="519" spans="1:9">
      <c r="A519" s="1">
        <v>44</v>
      </c>
      <c r="B519" s="1" t="s">
        <v>68</v>
      </c>
      <c r="C519" s="26">
        <v>17.100000000000001</v>
      </c>
      <c r="D519" s="20">
        <v>1.0984440738826589E-4</v>
      </c>
      <c r="E519" s="1">
        <v>2613.5345044000314</v>
      </c>
      <c r="F519" s="1">
        <v>0</v>
      </c>
      <c r="G519" s="1">
        <v>2613.5345044000314</v>
      </c>
      <c r="H519" s="1">
        <v>0</v>
      </c>
      <c r="I519" s="1">
        <v>2613.5345044000314</v>
      </c>
    </row>
    <row r="520" spans="1:9">
      <c r="A520" s="1">
        <v>45</v>
      </c>
      <c r="B520" s="1" t="s">
        <v>69</v>
      </c>
      <c r="C520" s="26">
        <v>119.35</v>
      </c>
      <c r="D520" s="20">
        <v>7.6666257437365691E-4</v>
      </c>
      <c r="E520" s="1">
        <v>18241.248134511334</v>
      </c>
      <c r="F520" s="1">
        <v>0</v>
      </c>
      <c r="G520" s="1">
        <v>18241.248134511334</v>
      </c>
      <c r="H520" s="1">
        <v>0</v>
      </c>
      <c r="I520" s="1">
        <v>18241.248134511334</v>
      </c>
    </row>
    <row r="521" spans="1:9">
      <c r="A521" s="1">
        <v>46</v>
      </c>
      <c r="B521" s="1" t="s">
        <v>70</v>
      </c>
      <c r="C521" s="26">
        <v>784.45</v>
      </c>
      <c r="D521" s="20">
        <v>5.0390318933172624E-3</v>
      </c>
      <c r="E521" s="1">
        <v>119893.98491091259</v>
      </c>
      <c r="F521" s="1">
        <v>0</v>
      </c>
      <c r="G521" s="1">
        <v>119893.98491091259</v>
      </c>
      <c r="H521" s="1">
        <v>0</v>
      </c>
      <c r="I521" s="1">
        <v>119893.98491091259</v>
      </c>
    </row>
    <row r="522" spans="1:9">
      <c r="A522" s="1">
        <v>47</v>
      </c>
      <c r="B522" s="1" t="s">
        <v>71</v>
      </c>
      <c r="C522" s="26">
        <v>115.7</v>
      </c>
      <c r="D522" s="20">
        <v>7.4321625349838374E-4</v>
      </c>
      <c r="E522" s="1">
        <v>17683.388430355772</v>
      </c>
      <c r="F522" s="1">
        <v>0</v>
      </c>
      <c r="G522" s="1">
        <v>17683.388430355772</v>
      </c>
      <c r="H522" s="1">
        <v>0</v>
      </c>
      <c r="I522" s="1">
        <v>17683.388430355772</v>
      </c>
    </row>
    <row r="523" spans="1:9">
      <c r="A523" s="1">
        <v>48</v>
      </c>
      <c r="B523" s="1" t="s">
        <v>72</v>
      </c>
      <c r="C523" s="26">
        <v>8.3000000000000007</v>
      </c>
      <c r="D523" s="20">
        <v>5.3316291305415603E-5</v>
      </c>
      <c r="E523" s="1">
        <v>1268.5576834222377</v>
      </c>
      <c r="F523" s="1">
        <v>0</v>
      </c>
      <c r="G523" s="1">
        <v>1268.5576834222377</v>
      </c>
      <c r="H523" s="1">
        <v>0</v>
      </c>
      <c r="I523" s="1">
        <v>1268.5576834222377</v>
      </c>
    </row>
    <row r="524" spans="1:9">
      <c r="A524" s="1">
        <v>49</v>
      </c>
      <c r="B524" s="1" t="s">
        <v>73</v>
      </c>
      <c r="C524" s="26">
        <v>10.45</v>
      </c>
      <c r="D524" s="20">
        <v>6.7127137848384708E-5</v>
      </c>
      <c r="E524" s="1">
        <v>1597.1599749111306</v>
      </c>
      <c r="F524" s="1">
        <v>0</v>
      </c>
      <c r="G524" s="1">
        <v>1597.1599749111306</v>
      </c>
      <c r="H524" s="1">
        <v>0</v>
      </c>
      <c r="I524" s="1">
        <v>1597.1599749111306</v>
      </c>
    </row>
    <row r="525" spans="1:9">
      <c r="A525" s="1">
        <v>50</v>
      </c>
      <c r="B525" s="1" t="s">
        <v>74</v>
      </c>
      <c r="C525" s="26">
        <v>74.349999999999994</v>
      </c>
      <c r="D525" s="20">
        <v>4.7759834440453617E-4</v>
      </c>
      <c r="E525" s="1">
        <v>11363.525754511251</v>
      </c>
      <c r="F525" s="1">
        <v>0</v>
      </c>
      <c r="G525" s="1">
        <v>11363.525754511251</v>
      </c>
      <c r="H525" s="1">
        <v>0</v>
      </c>
      <c r="I525" s="1">
        <v>11363.525754511251</v>
      </c>
    </row>
    <row r="526" spans="1:9">
      <c r="A526" s="1">
        <v>51</v>
      </c>
      <c r="B526" s="1" t="s">
        <v>75</v>
      </c>
      <c r="C526" s="26">
        <v>214.7</v>
      </c>
      <c r="D526" s="20">
        <v>1.3791575594304494E-3</v>
      </c>
      <c r="E526" s="1">
        <v>32814.377666355955</v>
      </c>
      <c r="F526" s="1">
        <v>0</v>
      </c>
      <c r="G526" s="1">
        <v>32814.377666355955</v>
      </c>
      <c r="H526" s="1">
        <v>0</v>
      </c>
      <c r="I526" s="1">
        <v>32814.377666355955</v>
      </c>
    </row>
    <row r="527" spans="1:9">
      <c r="A527" s="1">
        <v>52</v>
      </c>
      <c r="B527" s="1" t="s">
        <v>76</v>
      </c>
      <c r="C527" s="26">
        <v>1210.77</v>
      </c>
      <c r="D527" s="20">
        <v>7.7775621715491629E-3</v>
      </c>
      <c r="E527" s="1">
        <v>185051.99835628227</v>
      </c>
      <c r="F527" s="1">
        <v>0</v>
      </c>
      <c r="G527" s="1">
        <v>185051.99835628227</v>
      </c>
      <c r="H527" s="1">
        <v>0</v>
      </c>
      <c r="I527" s="1">
        <v>185051.99835628227</v>
      </c>
    </row>
    <row r="528" spans="1:9">
      <c r="A528" s="1">
        <v>53</v>
      </c>
      <c r="B528" s="1" t="s">
        <v>77</v>
      </c>
      <c r="C528" s="26">
        <v>39.25</v>
      </c>
      <c r="D528" s="20">
        <v>2.5212824502862202E-4</v>
      </c>
      <c r="E528" s="1">
        <v>5998.9022981111839</v>
      </c>
      <c r="F528" s="1">
        <v>0</v>
      </c>
      <c r="G528" s="1">
        <v>5998.9022981111839</v>
      </c>
      <c r="H528" s="1">
        <v>0</v>
      </c>
      <c r="I528" s="1">
        <v>5998.9022981111839</v>
      </c>
    </row>
    <row r="529" spans="1:12">
      <c r="A529" s="1">
        <v>54</v>
      </c>
      <c r="B529" s="1" t="s">
        <v>78</v>
      </c>
      <c r="C529" s="26">
        <v>1160.0999999999999</v>
      </c>
      <c r="D529" s="20">
        <v>7.4520758486039335E-3</v>
      </c>
      <c r="E529" s="1">
        <v>177307.68295640219</v>
      </c>
      <c r="F529" s="1">
        <v>0</v>
      </c>
      <c r="G529" s="1">
        <v>177307.68295640219</v>
      </c>
      <c r="H529" s="1">
        <v>0</v>
      </c>
      <c r="I529" s="1">
        <v>177307.68295640219</v>
      </c>
    </row>
    <row r="530" spans="1:12">
      <c r="A530" s="1">
        <v>56</v>
      </c>
      <c r="B530" s="1" t="s">
        <v>80</v>
      </c>
      <c r="C530" s="26">
        <v>8218.5</v>
      </c>
      <c r="D530" s="20">
        <v>5.2792763866693758E-2</v>
      </c>
      <c r="E530" s="1">
        <v>1256101.3640006823</v>
      </c>
      <c r="F530" s="1">
        <v>0</v>
      </c>
      <c r="G530" s="1">
        <v>1256101.3640006823</v>
      </c>
      <c r="H530" s="1">
        <v>0</v>
      </c>
      <c r="I530" s="1">
        <v>1256101.3640006823</v>
      </c>
    </row>
    <row r="531" spans="1:12">
      <c r="A531" s="1">
        <v>57</v>
      </c>
      <c r="B531" s="1" t="s">
        <v>81</v>
      </c>
      <c r="C531" s="26">
        <v>1055</v>
      </c>
      <c r="D531" s="20">
        <v>6.7769502803871643E-3</v>
      </c>
      <c r="E531" s="1">
        <v>161244.3802422242</v>
      </c>
      <c r="F531" s="1">
        <v>0</v>
      </c>
      <c r="G531" s="1">
        <v>161244.3802422242</v>
      </c>
      <c r="H531" s="1">
        <v>0</v>
      </c>
      <c r="I531" s="1">
        <v>161244.3802422242</v>
      </c>
    </row>
    <row r="532" spans="1:12">
      <c r="A532" s="1">
        <v>58</v>
      </c>
      <c r="B532" s="1" t="s">
        <v>82</v>
      </c>
      <c r="C532" s="26">
        <v>1325.7</v>
      </c>
      <c r="D532" s="20">
        <v>8.5158322148902975E-3</v>
      </c>
      <c r="E532" s="1">
        <v>202617.70131480249</v>
      </c>
      <c r="F532" s="1">
        <v>0</v>
      </c>
      <c r="G532" s="1">
        <v>202617.70131480249</v>
      </c>
      <c r="H532" s="1">
        <v>0</v>
      </c>
      <c r="I532" s="1">
        <v>202617.70131480249</v>
      </c>
    </row>
    <row r="533" spans="1:12">
      <c r="A533" s="1">
        <v>59</v>
      </c>
      <c r="B533" s="1" t="s">
        <v>83</v>
      </c>
      <c r="C533" s="26">
        <v>1</v>
      </c>
      <c r="D533" s="20">
        <v>6.4236495548693503E-6</v>
      </c>
      <c r="E533" s="1">
        <v>152.83827511111298</v>
      </c>
      <c r="F533" s="1">
        <v>0</v>
      </c>
      <c r="G533" s="1">
        <v>152.83827511111298</v>
      </c>
      <c r="H533" s="1">
        <v>0</v>
      </c>
      <c r="I533" s="1">
        <v>152.83827511111298</v>
      </c>
    </row>
    <row r="534" spans="1:12">
      <c r="A534" s="1">
        <v>62</v>
      </c>
      <c r="B534" s="1" t="s">
        <v>86</v>
      </c>
      <c r="C534" s="26">
        <v>141.6</v>
      </c>
      <c r="D534" s="20">
        <v>9.0958877696950004E-4</v>
      </c>
      <c r="E534" s="1">
        <v>21641.899755733597</v>
      </c>
      <c r="F534" s="1">
        <v>0</v>
      </c>
      <c r="G534" s="1">
        <v>21641.899755733597</v>
      </c>
      <c r="H534" s="1">
        <v>0</v>
      </c>
      <c r="I534" s="1">
        <v>21641.899755733597</v>
      </c>
    </row>
    <row r="535" spans="1:12">
      <c r="A535" s="1">
        <v>63</v>
      </c>
      <c r="B535" s="1" t="s">
        <v>87</v>
      </c>
      <c r="C535" s="26">
        <v>1338.2</v>
      </c>
      <c r="D535" s="20">
        <v>8.596127834326164E-3</v>
      </c>
      <c r="E535" s="1">
        <v>204528.17975369139</v>
      </c>
      <c r="F535" s="1">
        <v>0</v>
      </c>
      <c r="G535" s="1">
        <v>204528.17975369139</v>
      </c>
      <c r="H535" s="1">
        <v>0</v>
      </c>
      <c r="I535" s="1">
        <v>204528.17975369139</v>
      </c>
    </row>
    <row r="536" spans="1:12">
      <c r="A536" s="1">
        <v>64</v>
      </c>
      <c r="B536" s="1" t="s">
        <v>88</v>
      </c>
      <c r="C536" s="26">
        <v>578.85</v>
      </c>
      <c r="D536" s="20">
        <v>3.7183295448361235E-3</v>
      </c>
      <c r="E536" s="1">
        <v>88470.435548067762</v>
      </c>
      <c r="F536" s="1">
        <v>0</v>
      </c>
      <c r="G536" s="1">
        <v>88470.435548067762</v>
      </c>
      <c r="H536" s="1">
        <v>0</v>
      </c>
      <c r="I536" s="1">
        <v>88470.435548067762</v>
      </c>
    </row>
    <row r="537" spans="1:12">
      <c r="A537" s="1">
        <v>67</v>
      </c>
      <c r="B537" s="1" t="s">
        <v>91</v>
      </c>
      <c r="C537" s="26">
        <v>93.6</v>
      </c>
      <c r="D537" s="20">
        <v>6.0125359833577117E-4</v>
      </c>
      <c r="E537" s="1">
        <v>14305.662550400177</v>
      </c>
      <c r="F537" s="1">
        <v>0</v>
      </c>
      <c r="G537" s="1">
        <v>14305.662550400177</v>
      </c>
      <c r="H537" s="1">
        <v>0</v>
      </c>
      <c r="I537" s="1">
        <v>14305.662550400177</v>
      </c>
    </row>
    <row r="538" spans="1:12">
      <c r="A538" s="1">
        <v>68</v>
      </c>
      <c r="B538" s="1" t="s">
        <v>92</v>
      </c>
      <c r="C538" s="26">
        <v>21.75</v>
      </c>
      <c r="D538" s="20">
        <v>1.3971437781840835E-4</v>
      </c>
      <c r="E538" s="1">
        <v>3324.2324836667071</v>
      </c>
      <c r="F538" s="1">
        <v>0</v>
      </c>
      <c r="G538" s="1">
        <v>3324.2324836667071</v>
      </c>
      <c r="H538" s="1">
        <v>0</v>
      </c>
      <c r="I538" s="1">
        <v>3324.2324836667071</v>
      </c>
    </row>
    <row r="539" spans="1:12">
      <c r="A539" s="1">
        <v>70</v>
      </c>
      <c r="B539" s="1" t="s">
        <v>94</v>
      </c>
      <c r="C539" s="26">
        <v>161.30000000000001</v>
      </c>
      <c r="D539" s="20">
        <v>1.0361346732004264E-3</v>
      </c>
      <c r="E539" s="1">
        <v>24652.813775422524</v>
      </c>
      <c r="F539" s="1">
        <v>0</v>
      </c>
      <c r="G539" s="1">
        <v>24652.813775422524</v>
      </c>
      <c r="H539" s="1">
        <v>0</v>
      </c>
      <c r="I539" s="1">
        <v>24652.813775422524</v>
      </c>
    </row>
    <row r="540" spans="1:12">
      <c r="A540" s="2" t="s">
        <v>293</v>
      </c>
      <c r="B540" s="3"/>
      <c r="C540" s="25"/>
      <c r="D540" s="19"/>
      <c r="E540" s="3"/>
      <c r="F540" s="3"/>
      <c r="G540" s="3"/>
      <c r="H540" s="3"/>
      <c r="I540" s="3"/>
      <c r="J540" s="3"/>
      <c r="K540" s="3"/>
      <c r="L540" s="3" t="s">
        <v>300</v>
      </c>
    </row>
    <row r="541" spans="1:12">
      <c r="C541" s="26"/>
      <c r="D541" s="20"/>
    </row>
    <row r="542" spans="1:12" ht="33" customHeight="1">
      <c r="A542" s="8"/>
      <c r="B542" s="6" t="s">
        <v>29</v>
      </c>
      <c r="C542" s="27" t="s">
        <v>285</v>
      </c>
      <c r="D542" s="21" t="s">
        <v>286</v>
      </c>
      <c r="E542" s="6" t="s">
        <v>287</v>
      </c>
      <c r="F542" s="6" t="s">
        <v>288</v>
      </c>
      <c r="G542" s="6" t="s">
        <v>289</v>
      </c>
      <c r="H542" s="6" t="s">
        <v>290</v>
      </c>
      <c r="I542" s="6" t="s">
        <v>239</v>
      </c>
    </row>
    <row r="543" spans="1:12">
      <c r="A543" s="1">
        <v>71</v>
      </c>
      <c r="B543" s="1" t="s">
        <v>95</v>
      </c>
      <c r="C543" s="26">
        <v>28.5</v>
      </c>
      <c r="D543" s="20">
        <v>1.8307401231377649E-4</v>
      </c>
      <c r="E543" s="7">
        <v>4355.8908406667197</v>
      </c>
      <c r="F543" s="7">
        <v>0</v>
      </c>
      <c r="G543" s="7">
        <v>4355.8908406667197</v>
      </c>
      <c r="H543" s="7">
        <v>0</v>
      </c>
      <c r="I543" s="7">
        <v>4355.8908406667197</v>
      </c>
      <c r="J543" s="7"/>
      <c r="K543" s="7"/>
      <c r="L543" s="7"/>
    </row>
    <row r="544" spans="1:12">
      <c r="A544" s="1">
        <v>77</v>
      </c>
      <c r="B544" s="1" t="s">
        <v>101</v>
      </c>
      <c r="C544" s="26">
        <v>5087.7</v>
      </c>
      <c r="D544" s="20">
        <v>3.2681601840308792E-2</v>
      </c>
      <c r="E544" s="1">
        <v>777595.29228280962</v>
      </c>
      <c r="F544" s="1">
        <v>0</v>
      </c>
      <c r="G544" s="1">
        <v>777595.29228280962</v>
      </c>
      <c r="H544" s="1">
        <v>0</v>
      </c>
      <c r="I544" s="1">
        <v>777595.29228280962</v>
      </c>
    </row>
    <row r="545" spans="1:9">
      <c r="A545" s="1">
        <v>80</v>
      </c>
      <c r="B545" s="1" t="s">
        <v>104</v>
      </c>
      <c r="C545" s="26">
        <v>711.45</v>
      </c>
      <c r="D545" s="20">
        <v>4.5701054758117985E-3</v>
      </c>
      <c r="E545" s="1">
        <v>108736.79082780135</v>
      </c>
      <c r="F545" s="1">
        <v>0</v>
      </c>
      <c r="G545" s="1">
        <v>108736.79082780135</v>
      </c>
      <c r="H545" s="1">
        <v>0</v>
      </c>
      <c r="I545" s="1">
        <v>108736.79082780135</v>
      </c>
    </row>
    <row r="546" spans="1:9">
      <c r="A546" s="1">
        <v>81</v>
      </c>
      <c r="B546" s="1" t="s">
        <v>105</v>
      </c>
      <c r="C546" s="26">
        <v>425.3</v>
      </c>
      <c r="D546" s="20">
        <v>2.7319781556859346E-3</v>
      </c>
      <c r="E546" s="1">
        <v>65002.118404756351</v>
      </c>
      <c r="F546" s="1">
        <v>0</v>
      </c>
      <c r="G546" s="1">
        <v>65002.118404756351</v>
      </c>
      <c r="H546" s="1">
        <v>0</v>
      </c>
      <c r="I546" s="1">
        <v>65002.118404756351</v>
      </c>
    </row>
    <row r="547" spans="1:9">
      <c r="A547" s="1">
        <v>84</v>
      </c>
      <c r="B547" s="1" t="s">
        <v>108</v>
      </c>
      <c r="C547" s="26">
        <v>6184.35</v>
      </c>
      <c r="D547" s="20">
        <v>3.9726097124656266E-2</v>
      </c>
      <c r="E547" s="1">
        <v>945205.38668341155</v>
      </c>
      <c r="F547" s="1">
        <v>0</v>
      </c>
      <c r="G547" s="1">
        <v>945205.38668341155</v>
      </c>
      <c r="H547" s="1">
        <v>0</v>
      </c>
      <c r="I547" s="1">
        <v>945205.38668341155</v>
      </c>
    </row>
    <row r="548" spans="1:9">
      <c r="A548" s="1">
        <v>85</v>
      </c>
      <c r="B548" s="1" t="s">
        <v>109</v>
      </c>
      <c r="C548" s="26">
        <v>806.05</v>
      </c>
      <c r="D548" s="20">
        <v>5.1777827237024397E-3</v>
      </c>
      <c r="E548" s="1">
        <v>123195.29165331264</v>
      </c>
      <c r="F548" s="1">
        <v>0</v>
      </c>
      <c r="G548" s="1">
        <v>123195.29165331264</v>
      </c>
      <c r="H548" s="1">
        <v>0</v>
      </c>
      <c r="I548" s="1">
        <v>123195.29165331264</v>
      </c>
    </row>
    <row r="549" spans="1:9">
      <c r="A549" s="1">
        <v>86</v>
      </c>
      <c r="B549" s="1" t="s">
        <v>110</v>
      </c>
      <c r="C549" s="26">
        <v>389.1</v>
      </c>
      <c r="D549" s="20">
        <v>2.4994420417996637E-3</v>
      </c>
      <c r="E549" s="1">
        <v>59469.372845734062</v>
      </c>
      <c r="F549" s="1">
        <v>0</v>
      </c>
      <c r="G549" s="1">
        <v>59469.372845734062</v>
      </c>
      <c r="H549" s="1">
        <v>0</v>
      </c>
      <c r="I549" s="1">
        <v>59469.372845734062</v>
      </c>
    </row>
    <row r="550" spans="1:9">
      <c r="A550" s="1">
        <v>87</v>
      </c>
      <c r="B550" s="1" t="s">
        <v>111</v>
      </c>
      <c r="C550" s="26">
        <v>18.7</v>
      </c>
      <c r="D550" s="20">
        <v>1.2012224667605685E-4</v>
      </c>
      <c r="E550" s="1">
        <v>2858.0757445778127</v>
      </c>
      <c r="F550" s="1">
        <v>0</v>
      </c>
      <c r="G550" s="1">
        <v>2858.0757445778127</v>
      </c>
      <c r="H550" s="1">
        <v>0</v>
      </c>
      <c r="I550" s="1">
        <v>2858.0757445778127</v>
      </c>
    </row>
    <row r="551" spans="1:9">
      <c r="A551" s="1">
        <v>88</v>
      </c>
      <c r="B551" s="1" t="s">
        <v>112</v>
      </c>
      <c r="C551" s="26">
        <v>1069.55</v>
      </c>
      <c r="D551" s="20">
        <v>6.8704143814105135E-3</v>
      </c>
      <c r="E551" s="1">
        <v>163468.17714509091</v>
      </c>
      <c r="F551" s="1">
        <v>0</v>
      </c>
      <c r="G551" s="1">
        <v>163468.17714509091</v>
      </c>
      <c r="H551" s="1">
        <v>0</v>
      </c>
      <c r="I551" s="1">
        <v>163468.17714509091</v>
      </c>
    </row>
    <row r="552" spans="1:9">
      <c r="A552" s="1">
        <v>90</v>
      </c>
      <c r="B552" s="1" t="s">
        <v>114</v>
      </c>
      <c r="C552" s="26">
        <v>35.200000000000003</v>
      </c>
      <c r="D552" s="20">
        <v>2.2611246433140115E-4</v>
      </c>
      <c r="E552" s="1">
        <v>5379.9072839111759</v>
      </c>
      <c r="F552" s="1">
        <v>0</v>
      </c>
      <c r="G552" s="1">
        <v>5379.9072839111759</v>
      </c>
      <c r="H552" s="1">
        <v>0</v>
      </c>
      <c r="I552" s="1">
        <v>5379.9072839111759</v>
      </c>
    </row>
    <row r="553" spans="1:9">
      <c r="A553" s="1">
        <v>91</v>
      </c>
      <c r="B553" s="1" t="s">
        <v>115</v>
      </c>
      <c r="C553" s="26">
        <v>765</v>
      </c>
      <c r="D553" s="20">
        <v>4.9140919094750532E-3</v>
      </c>
      <c r="E553" s="1">
        <v>116921.28046000144</v>
      </c>
      <c r="F553" s="1">
        <v>0</v>
      </c>
      <c r="G553" s="1">
        <v>116921.28046000144</v>
      </c>
      <c r="H553" s="1">
        <v>0</v>
      </c>
      <c r="I553" s="1">
        <v>116921.28046000144</v>
      </c>
    </row>
    <row r="554" spans="1:9">
      <c r="A554" s="1">
        <v>92</v>
      </c>
      <c r="B554" s="1" t="s">
        <v>116</v>
      </c>
      <c r="C554" s="26">
        <v>7.25</v>
      </c>
      <c r="D554" s="20">
        <v>4.6571459272802791E-5</v>
      </c>
      <c r="E554" s="1">
        <v>1108.077494555569</v>
      </c>
      <c r="F554" s="1">
        <v>0</v>
      </c>
      <c r="G554" s="1">
        <v>1108.077494555569</v>
      </c>
      <c r="H554" s="1">
        <v>0</v>
      </c>
      <c r="I554" s="1">
        <v>1108.077494555569</v>
      </c>
    </row>
    <row r="555" spans="1:9">
      <c r="A555" s="1">
        <v>93</v>
      </c>
      <c r="B555" s="1" t="s">
        <v>117</v>
      </c>
      <c r="C555" s="26">
        <v>882.35</v>
      </c>
      <c r="D555" s="20">
        <v>5.6679071847389713E-3</v>
      </c>
      <c r="E555" s="1">
        <v>134856.85204429057</v>
      </c>
      <c r="F555" s="1">
        <v>0</v>
      </c>
      <c r="G555" s="1">
        <v>134856.85204429057</v>
      </c>
      <c r="H555" s="1">
        <v>0</v>
      </c>
      <c r="I555" s="1">
        <v>134856.85204429057</v>
      </c>
    </row>
    <row r="556" spans="1:9">
      <c r="A556" s="1">
        <v>94</v>
      </c>
      <c r="B556" s="1" t="s">
        <v>118</v>
      </c>
      <c r="C556" s="26">
        <v>335.7</v>
      </c>
      <c r="D556" s="20">
        <v>2.1564191555696411E-3</v>
      </c>
      <c r="E556" s="1">
        <v>51307.808954800632</v>
      </c>
      <c r="F556" s="1">
        <v>0</v>
      </c>
      <c r="G556" s="1">
        <v>51307.808954800632</v>
      </c>
      <c r="H556" s="1">
        <v>0</v>
      </c>
      <c r="I556" s="1">
        <v>51307.808954800632</v>
      </c>
    </row>
    <row r="557" spans="1:9">
      <c r="A557" s="1">
        <v>95</v>
      </c>
      <c r="B557" s="1" t="s">
        <v>119</v>
      </c>
      <c r="C557" s="26">
        <v>1661.5</v>
      </c>
      <c r="D557" s="20">
        <v>1.0672893735415426E-2</v>
      </c>
      <c r="E557" s="1">
        <v>253940.79409711424</v>
      </c>
      <c r="F557" s="1">
        <v>0</v>
      </c>
      <c r="G557" s="1">
        <v>253940.79409711424</v>
      </c>
      <c r="H557" s="1">
        <v>0</v>
      </c>
      <c r="I557" s="1">
        <v>253940.79409711424</v>
      </c>
    </row>
    <row r="558" spans="1:9">
      <c r="A558" s="1">
        <v>96</v>
      </c>
      <c r="B558" s="1" t="s">
        <v>120</v>
      </c>
      <c r="C558" s="26">
        <v>184.35</v>
      </c>
      <c r="D558" s="20">
        <v>1.1841997954401648E-3</v>
      </c>
      <c r="E558" s="1">
        <v>28175.736016733681</v>
      </c>
      <c r="F558" s="1">
        <v>0</v>
      </c>
      <c r="G558" s="1">
        <v>28175.736016733681</v>
      </c>
      <c r="H558" s="1">
        <v>0</v>
      </c>
      <c r="I558" s="1">
        <v>28175.736016733681</v>
      </c>
    </row>
    <row r="559" spans="1:9">
      <c r="A559" s="1">
        <v>97</v>
      </c>
      <c r="B559" s="1" t="s">
        <v>121</v>
      </c>
      <c r="C559" s="26">
        <v>152.9</v>
      </c>
      <c r="D559" s="20">
        <v>9.8217601693952375E-4</v>
      </c>
      <c r="E559" s="1">
        <v>23368.972264489177</v>
      </c>
      <c r="F559" s="1">
        <v>0</v>
      </c>
      <c r="G559" s="1">
        <v>23368.972264489177</v>
      </c>
      <c r="H559" s="1">
        <v>0</v>
      </c>
      <c r="I559" s="1">
        <v>23368.972264489177</v>
      </c>
    </row>
    <row r="560" spans="1:9">
      <c r="A560" s="1">
        <v>98</v>
      </c>
      <c r="B560" s="1" t="s">
        <v>122</v>
      </c>
      <c r="C560" s="26">
        <v>28.8</v>
      </c>
      <c r="D560" s="20">
        <v>1.850011071802373E-4</v>
      </c>
      <c r="E560" s="1">
        <v>4401.7423232000538</v>
      </c>
      <c r="F560" s="1">
        <v>0</v>
      </c>
      <c r="G560" s="1">
        <v>4401.7423232000538</v>
      </c>
      <c r="H560" s="1">
        <v>0</v>
      </c>
      <c r="I560" s="1">
        <v>4401.7423232000538</v>
      </c>
    </row>
    <row r="561" spans="1:9">
      <c r="A561" s="1">
        <v>99</v>
      </c>
      <c r="B561" s="1" t="s">
        <v>123</v>
      </c>
      <c r="C561" s="26">
        <v>1.5</v>
      </c>
      <c r="D561" s="20">
        <v>9.6354743323040255E-6</v>
      </c>
      <c r="E561" s="1">
        <v>229.25741266666944</v>
      </c>
      <c r="F561" s="1">
        <v>0</v>
      </c>
      <c r="G561" s="1">
        <v>229.25741266666944</v>
      </c>
      <c r="H561" s="1">
        <v>0</v>
      </c>
      <c r="I561" s="1">
        <v>229.25741266666944</v>
      </c>
    </row>
    <row r="562" spans="1:9">
      <c r="A562" s="1">
        <v>100</v>
      </c>
      <c r="B562" s="1" t="s">
        <v>124</v>
      </c>
      <c r="C562" s="26">
        <v>340.6</v>
      </c>
      <c r="D562" s="20">
        <v>2.1878950383885007E-3</v>
      </c>
      <c r="E562" s="1">
        <v>52056.716502845084</v>
      </c>
      <c r="F562" s="1">
        <v>0</v>
      </c>
      <c r="G562" s="1">
        <v>52056.716502845084</v>
      </c>
      <c r="H562" s="1">
        <v>0</v>
      </c>
      <c r="I562" s="1">
        <v>52056.716502845084</v>
      </c>
    </row>
    <row r="563" spans="1:9">
      <c r="A563" s="1">
        <v>101</v>
      </c>
      <c r="B563" s="1" t="s">
        <v>125</v>
      </c>
      <c r="C563" s="26">
        <v>1.1000000000000001</v>
      </c>
      <c r="D563" s="20">
        <v>7.0660145103562842E-6</v>
      </c>
      <c r="E563" s="1">
        <v>168.12210262222425</v>
      </c>
      <c r="F563" s="1">
        <v>0</v>
      </c>
      <c r="G563" s="1">
        <v>168.12210262222425</v>
      </c>
      <c r="H563" s="1">
        <v>0</v>
      </c>
      <c r="I563" s="1">
        <v>168.12210262222425</v>
      </c>
    </row>
    <row r="564" spans="1:9">
      <c r="A564" s="1">
        <v>103</v>
      </c>
      <c r="B564" s="1" t="s">
        <v>127</v>
      </c>
      <c r="C564" s="26">
        <v>21.3</v>
      </c>
      <c r="D564" s="20">
        <v>1.3682373551871717E-4</v>
      </c>
      <c r="E564" s="1">
        <v>3255.455259866706</v>
      </c>
      <c r="F564" s="1">
        <v>0</v>
      </c>
      <c r="G564" s="1">
        <v>3255.455259866706</v>
      </c>
      <c r="H564" s="1">
        <v>0</v>
      </c>
      <c r="I564" s="1">
        <v>3255.455259866706</v>
      </c>
    </row>
    <row r="565" spans="1:9">
      <c r="A565" s="1">
        <v>109</v>
      </c>
      <c r="B565" s="1" t="s">
        <v>133</v>
      </c>
      <c r="C565" s="26">
        <v>467.85</v>
      </c>
      <c r="D565" s="20">
        <v>3.0053044442456254E-3</v>
      </c>
      <c r="E565" s="1">
        <v>71505.387010734223</v>
      </c>
      <c r="F565" s="1">
        <v>0</v>
      </c>
      <c r="G565" s="1">
        <v>71505.387010734223</v>
      </c>
      <c r="H565" s="1">
        <v>0</v>
      </c>
      <c r="I565" s="1">
        <v>71505.387010734223</v>
      </c>
    </row>
    <row r="566" spans="1:9">
      <c r="A566" s="1">
        <v>110</v>
      </c>
      <c r="B566" s="1" t="s">
        <v>134</v>
      </c>
      <c r="C566" s="26">
        <v>25</v>
      </c>
      <c r="D566" s="20">
        <v>1.6059123887173375E-4</v>
      </c>
      <c r="E566" s="1">
        <v>3820.956877777824</v>
      </c>
      <c r="F566" s="1">
        <v>0</v>
      </c>
      <c r="G566" s="1">
        <v>3820.956877777824</v>
      </c>
      <c r="H566" s="1">
        <v>0</v>
      </c>
      <c r="I566" s="1">
        <v>3820.956877777824</v>
      </c>
    </row>
    <row r="567" spans="1:9">
      <c r="A567" s="1">
        <v>111</v>
      </c>
      <c r="B567" s="1" t="s">
        <v>135</v>
      </c>
      <c r="C567" s="26">
        <v>1904.3</v>
      </c>
      <c r="D567" s="20">
        <v>1.2232555847337704E-2</v>
      </c>
      <c r="E567" s="1">
        <v>291049.92729409249</v>
      </c>
      <c r="F567" s="1">
        <v>0</v>
      </c>
      <c r="G567" s="1">
        <v>291049.92729409249</v>
      </c>
      <c r="H567" s="1">
        <v>0</v>
      </c>
      <c r="I567" s="1">
        <v>291049.92729409249</v>
      </c>
    </row>
    <row r="568" spans="1:9">
      <c r="A568" s="1">
        <v>113</v>
      </c>
      <c r="B568" s="1" t="s">
        <v>137</v>
      </c>
      <c r="C568" s="26">
        <v>4130.5</v>
      </c>
      <c r="D568" s="20">
        <v>2.653288448638785E-2</v>
      </c>
      <c r="E568" s="1">
        <v>631298.49534645223</v>
      </c>
      <c r="F568" s="1">
        <v>0</v>
      </c>
      <c r="G568" s="1">
        <v>631298.49534645223</v>
      </c>
      <c r="H568" s="1">
        <v>0</v>
      </c>
      <c r="I568" s="1">
        <v>631298.49534645223</v>
      </c>
    </row>
    <row r="569" spans="1:9">
      <c r="A569" s="1">
        <v>115</v>
      </c>
      <c r="B569" s="1" t="s">
        <v>139</v>
      </c>
      <c r="C569" s="26">
        <v>44.2</v>
      </c>
      <c r="D569" s="20">
        <v>2.8392531032522529E-4</v>
      </c>
      <c r="E569" s="1">
        <v>6755.4517599111932</v>
      </c>
      <c r="F569" s="1">
        <v>0</v>
      </c>
      <c r="G569" s="1">
        <v>6755.4517599111932</v>
      </c>
      <c r="H569" s="1">
        <v>0</v>
      </c>
      <c r="I569" s="1">
        <v>6755.4517599111932</v>
      </c>
    </row>
    <row r="570" spans="1:9">
      <c r="A570" s="1">
        <v>116</v>
      </c>
      <c r="B570" s="1" t="s">
        <v>140</v>
      </c>
      <c r="C570" s="26">
        <v>246.3</v>
      </c>
      <c r="D570" s="20">
        <v>1.5821448853643209E-3</v>
      </c>
      <c r="E570" s="1">
        <v>37644.067159867132</v>
      </c>
      <c r="F570" s="1">
        <v>0</v>
      </c>
      <c r="G570" s="1">
        <v>37644.067159867132</v>
      </c>
      <c r="H570" s="1">
        <v>0</v>
      </c>
      <c r="I570" s="1">
        <v>37644.067159867132</v>
      </c>
    </row>
    <row r="571" spans="1:9">
      <c r="A571" s="1">
        <v>117</v>
      </c>
      <c r="B571" s="1" t="s">
        <v>141</v>
      </c>
      <c r="C571" s="26">
        <v>37.700000000000003</v>
      </c>
      <c r="D571" s="20">
        <v>2.4217158821857453E-4</v>
      </c>
      <c r="E571" s="1">
        <v>5762.0029716889594</v>
      </c>
      <c r="F571" s="1">
        <v>0</v>
      </c>
      <c r="G571" s="1">
        <v>5762.0029716889594</v>
      </c>
      <c r="H571" s="1">
        <v>0</v>
      </c>
      <c r="I571" s="1">
        <v>5762.0029716889594</v>
      </c>
    </row>
    <row r="572" spans="1:9">
      <c r="A572" s="1">
        <v>118</v>
      </c>
      <c r="B572" s="1" t="s">
        <v>142</v>
      </c>
      <c r="C572" s="26">
        <v>1780</v>
      </c>
      <c r="D572" s="20">
        <v>1.1434096207667444E-2</v>
      </c>
      <c r="E572" s="1">
        <v>272052.12969778117</v>
      </c>
      <c r="F572" s="1">
        <v>0</v>
      </c>
      <c r="G572" s="1">
        <v>272052.12969778117</v>
      </c>
      <c r="H572" s="1">
        <v>0</v>
      </c>
      <c r="I572" s="1">
        <v>272052.12969778117</v>
      </c>
    </row>
    <row r="573" spans="1:9">
      <c r="A573" s="1">
        <v>120</v>
      </c>
      <c r="B573" s="1" t="s">
        <v>144</v>
      </c>
      <c r="C573" s="26">
        <v>126.6</v>
      </c>
      <c r="D573" s="20">
        <v>8.1323403364645967E-4</v>
      </c>
      <c r="E573" s="1">
        <v>19349.325629066905</v>
      </c>
      <c r="F573" s="1">
        <v>0</v>
      </c>
      <c r="G573" s="1">
        <v>19349.325629066905</v>
      </c>
      <c r="H573" s="1">
        <v>0</v>
      </c>
      <c r="I573" s="1">
        <v>19349.325629066905</v>
      </c>
    </row>
    <row r="574" spans="1:9">
      <c r="A574" s="1">
        <v>121</v>
      </c>
      <c r="B574" s="1" t="s">
        <v>145</v>
      </c>
      <c r="C574" s="26">
        <v>102.4</v>
      </c>
      <c r="D574" s="20">
        <v>6.5778171441862145E-4</v>
      </c>
      <c r="E574" s="1">
        <v>15650.639371377971</v>
      </c>
      <c r="F574" s="1">
        <v>0</v>
      </c>
      <c r="G574" s="1">
        <v>15650.639371377971</v>
      </c>
      <c r="H574" s="1">
        <v>0</v>
      </c>
      <c r="I574" s="1">
        <v>15650.639371377971</v>
      </c>
    </row>
    <row r="575" spans="1:9">
      <c r="A575" s="1">
        <v>122</v>
      </c>
      <c r="B575" s="1" t="s">
        <v>146</v>
      </c>
      <c r="C575" s="26">
        <v>377.15</v>
      </c>
      <c r="D575" s="20">
        <v>2.422679429618975E-3</v>
      </c>
      <c r="E575" s="1">
        <v>57642.955458156262</v>
      </c>
      <c r="F575" s="1">
        <v>0</v>
      </c>
      <c r="G575" s="1">
        <v>57642.955458156262</v>
      </c>
      <c r="H575" s="1">
        <v>0</v>
      </c>
      <c r="I575" s="1">
        <v>57642.955458156262</v>
      </c>
    </row>
    <row r="576" spans="1:9">
      <c r="A576" s="1">
        <v>124</v>
      </c>
      <c r="B576" s="1" t="s">
        <v>148</v>
      </c>
      <c r="C576" s="26">
        <v>23.7</v>
      </c>
      <c r="D576" s="20">
        <v>1.522404944504036E-4</v>
      </c>
      <c r="E576" s="1">
        <v>3622.2671201333778</v>
      </c>
      <c r="F576" s="1">
        <v>0</v>
      </c>
      <c r="G576" s="1">
        <v>3622.2671201333778</v>
      </c>
      <c r="H576" s="1">
        <v>0</v>
      </c>
      <c r="I576" s="1">
        <v>3622.2671201333778</v>
      </c>
    </row>
    <row r="577" spans="1:12">
      <c r="A577" s="1">
        <v>125</v>
      </c>
      <c r="B577" s="1" t="s">
        <v>149</v>
      </c>
      <c r="C577" s="26">
        <v>282.39999999999998</v>
      </c>
      <c r="D577" s="20">
        <v>1.8140386342951045E-3</v>
      </c>
      <c r="E577" s="1">
        <v>43161.528891378301</v>
      </c>
      <c r="F577" s="1">
        <v>0</v>
      </c>
      <c r="G577" s="1">
        <v>43161.528891378301</v>
      </c>
      <c r="H577" s="1">
        <v>0</v>
      </c>
      <c r="I577" s="1">
        <v>43161.528891378301</v>
      </c>
    </row>
    <row r="578" spans="1:12">
      <c r="A578" s="1">
        <v>127</v>
      </c>
      <c r="B578" s="1" t="s">
        <v>151</v>
      </c>
      <c r="C578" s="26">
        <v>2020.85</v>
      </c>
      <c r="D578" s="20">
        <v>1.2981232202957726E-2</v>
      </c>
      <c r="E578" s="1">
        <v>308863.22825829271</v>
      </c>
      <c r="F578" s="1">
        <v>0</v>
      </c>
      <c r="G578" s="1">
        <v>308863.22825829271</v>
      </c>
      <c r="H578" s="1">
        <v>0</v>
      </c>
      <c r="I578" s="1">
        <v>308863.22825829271</v>
      </c>
    </row>
    <row r="579" spans="1:12">
      <c r="A579" s="1">
        <v>130</v>
      </c>
      <c r="B579" s="1" t="s">
        <v>154</v>
      </c>
      <c r="C579" s="26">
        <v>30350.673999999999</v>
      </c>
      <c r="D579" s="20">
        <v>0.19496209353008476</v>
      </c>
      <c r="E579" s="1">
        <v>4638744.6626197044</v>
      </c>
      <c r="F579" s="1">
        <v>0</v>
      </c>
      <c r="G579" s="1">
        <v>4638744.6626197044</v>
      </c>
      <c r="H579" s="1">
        <v>0</v>
      </c>
      <c r="I579" s="1">
        <v>4638744.6626197044</v>
      </c>
    </row>
    <row r="580" spans="1:12">
      <c r="A580" s="1">
        <v>131</v>
      </c>
      <c r="B580" s="1" t="s">
        <v>155</v>
      </c>
      <c r="C580" s="26">
        <v>155.9</v>
      </c>
      <c r="D580" s="20">
        <v>1.0014469656041316E-3</v>
      </c>
      <c r="E580" s="1">
        <v>23827.487089822513</v>
      </c>
      <c r="F580" s="1">
        <v>0</v>
      </c>
      <c r="G580" s="1">
        <v>23827.487089822513</v>
      </c>
      <c r="H580" s="1">
        <v>0</v>
      </c>
      <c r="I580" s="1">
        <v>23827.487089822513</v>
      </c>
    </row>
    <row r="581" spans="1:12">
      <c r="A581" s="1">
        <v>133</v>
      </c>
      <c r="B581" s="1" t="s">
        <v>157</v>
      </c>
      <c r="C581" s="26">
        <v>727.05</v>
      </c>
      <c r="D581" s="20">
        <v>4.6703144088677609E-3</v>
      </c>
      <c r="E581" s="1">
        <v>111121.06791953472</v>
      </c>
      <c r="F581" s="1">
        <v>0</v>
      </c>
      <c r="G581" s="1">
        <v>111121.06791953472</v>
      </c>
      <c r="H581" s="1">
        <v>0</v>
      </c>
      <c r="I581" s="1">
        <v>111121.06791953472</v>
      </c>
    </row>
    <row r="582" spans="1:12">
      <c r="A582" s="1">
        <v>134</v>
      </c>
      <c r="B582" s="1" t="s">
        <v>158</v>
      </c>
      <c r="C582" s="26">
        <v>138.35</v>
      </c>
      <c r="D582" s="20">
        <v>8.8871191591617454E-4</v>
      </c>
      <c r="E582" s="1">
        <v>21145.175361622481</v>
      </c>
      <c r="F582" s="1">
        <v>0</v>
      </c>
      <c r="G582" s="1">
        <v>21145.175361622481</v>
      </c>
      <c r="H582" s="1">
        <v>0</v>
      </c>
      <c r="I582" s="1">
        <v>21145.175361622481</v>
      </c>
    </row>
    <row r="583" spans="1:12">
      <c r="A583" s="1">
        <v>138</v>
      </c>
      <c r="B583" s="1" t="s">
        <v>162</v>
      </c>
      <c r="C583" s="26">
        <v>242</v>
      </c>
      <c r="D583" s="20">
        <v>1.5545231922783828E-3</v>
      </c>
      <c r="E583" s="1">
        <v>36986.86257688934</v>
      </c>
      <c r="F583" s="1">
        <v>0</v>
      </c>
      <c r="G583" s="1">
        <v>36986.86257688934</v>
      </c>
      <c r="H583" s="1">
        <v>0</v>
      </c>
      <c r="I583" s="1">
        <v>36986.86257688934</v>
      </c>
    </row>
    <row r="584" spans="1:12">
      <c r="A584" s="1">
        <v>140</v>
      </c>
      <c r="B584" s="1" t="s">
        <v>164</v>
      </c>
      <c r="C584" s="26">
        <v>356.35</v>
      </c>
      <c r="D584" s="20">
        <v>2.2890675188776931E-3</v>
      </c>
      <c r="E584" s="1">
        <v>54463.919335845116</v>
      </c>
      <c r="F584" s="1">
        <v>0</v>
      </c>
      <c r="G584" s="1">
        <v>54463.919335845116</v>
      </c>
      <c r="H584" s="1">
        <v>0</v>
      </c>
      <c r="I584" s="1">
        <v>54463.919335845116</v>
      </c>
    </row>
    <row r="585" spans="1:12">
      <c r="A585" s="2" t="s">
        <v>293</v>
      </c>
      <c r="B585" s="3"/>
      <c r="C585" s="25"/>
      <c r="D585" s="19"/>
      <c r="E585" s="3"/>
      <c r="F585" s="3"/>
      <c r="G585" s="3"/>
      <c r="H585" s="3"/>
      <c r="I585" s="3"/>
      <c r="J585" s="3"/>
      <c r="K585" s="3"/>
      <c r="L585" s="3" t="s">
        <v>300</v>
      </c>
    </row>
    <row r="586" spans="1:12">
      <c r="C586" s="26"/>
      <c r="D586" s="20"/>
    </row>
    <row r="587" spans="1:12" ht="33" customHeight="1">
      <c r="A587" s="8"/>
      <c r="B587" s="6" t="s">
        <v>29</v>
      </c>
      <c r="C587" s="27" t="s">
        <v>285</v>
      </c>
      <c r="D587" s="21" t="s">
        <v>286</v>
      </c>
      <c r="E587" s="6" t="s">
        <v>287</v>
      </c>
      <c r="F587" s="6" t="s">
        <v>288</v>
      </c>
      <c r="G587" s="6" t="s">
        <v>289</v>
      </c>
      <c r="H587" s="6" t="s">
        <v>290</v>
      </c>
      <c r="I587" s="6" t="s">
        <v>239</v>
      </c>
    </row>
    <row r="588" spans="1:12">
      <c r="A588" s="1">
        <v>142</v>
      </c>
      <c r="B588" s="1" t="s">
        <v>166</v>
      </c>
      <c r="C588" s="26">
        <v>3435.75</v>
      </c>
      <c r="D588" s="20">
        <v>2.207005395814237E-2</v>
      </c>
      <c r="E588" s="7">
        <v>525114.10371300648</v>
      </c>
      <c r="F588" s="7">
        <v>0</v>
      </c>
      <c r="G588" s="7">
        <v>525114.10371300648</v>
      </c>
      <c r="H588" s="7">
        <v>0</v>
      </c>
      <c r="I588" s="7">
        <v>525114.10371300648</v>
      </c>
      <c r="J588" s="7"/>
      <c r="K588" s="7"/>
      <c r="L588" s="7"/>
    </row>
    <row r="589" spans="1:12">
      <c r="A589" s="1">
        <v>143</v>
      </c>
      <c r="B589" s="1" t="s">
        <v>167</v>
      </c>
      <c r="C589" s="26">
        <v>542.54999999999995</v>
      </c>
      <c r="D589" s="20">
        <v>3.4851510659943659E-3</v>
      </c>
      <c r="E589" s="1">
        <v>82922.406161534353</v>
      </c>
      <c r="F589" s="1">
        <v>0</v>
      </c>
      <c r="G589" s="1">
        <v>82922.406161534353</v>
      </c>
      <c r="H589" s="1">
        <v>0</v>
      </c>
      <c r="I589" s="1">
        <v>82922.406161534353</v>
      </c>
    </row>
    <row r="590" spans="1:12">
      <c r="A590" s="1">
        <v>144</v>
      </c>
      <c r="B590" s="1" t="s">
        <v>168</v>
      </c>
      <c r="C590" s="26">
        <v>25.1</v>
      </c>
      <c r="D590" s="20">
        <v>1.6123360382722067E-4</v>
      </c>
      <c r="E590" s="1">
        <v>3836.2407052889357</v>
      </c>
      <c r="F590" s="1">
        <v>0</v>
      </c>
      <c r="G590" s="1">
        <v>3836.2407052889357</v>
      </c>
      <c r="H590" s="1">
        <v>0</v>
      </c>
      <c r="I590" s="1">
        <v>3836.2407052889357</v>
      </c>
    </row>
    <row r="591" spans="1:12">
      <c r="A591" s="1">
        <v>145</v>
      </c>
      <c r="B591" s="1" t="s">
        <v>169</v>
      </c>
      <c r="C591" s="26">
        <v>16.399999999999999</v>
      </c>
      <c r="D591" s="20">
        <v>1.0534785269985734E-4</v>
      </c>
      <c r="E591" s="1">
        <v>2506.5477118222525</v>
      </c>
      <c r="F591" s="1">
        <v>0</v>
      </c>
      <c r="G591" s="1">
        <v>2506.5477118222525</v>
      </c>
      <c r="H591" s="1">
        <v>0</v>
      </c>
      <c r="I591" s="1">
        <v>2506.5477118222525</v>
      </c>
    </row>
    <row r="592" spans="1:12">
      <c r="A592" s="1">
        <v>148</v>
      </c>
      <c r="B592" s="1" t="s">
        <v>172</v>
      </c>
      <c r="C592" s="26">
        <v>1889.6</v>
      </c>
      <c r="D592" s="20">
        <v>1.2138128198881123E-2</v>
      </c>
      <c r="E592" s="1">
        <v>288803.20464995911</v>
      </c>
      <c r="F592" s="1">
        <v>0</v>
      </c>
      <c r="G592" s="1">
        <v>288803.20464995911</v>
      </c>
      <c r="H592" s="1">
        <v>0</v>
      </c>
      <c r="I592" s="1">
        <v>288803.20464995911</v>
      </c>
    </row>
    <row r="593" spans="1:9">
      <c r="A593" s="1">
        <v>149</v>
      </c>
      <c r="B593" s="1" t="s">
        <v>173</v>
      </c>
      <c r="C593" s="26">
        <v>2063.8000000000002</v>
      </c>
      <c r="D593" s="20">
        <v>1.3257127951339365E-2</v>
      </c>
      <c r="E593" s="1">
        <v>315427.63217431505</v>
      </c>
      <c r="F593" s="1">
        <v>0</v>
      </c>
      <c r="G593" s="1">
        <v>315427.63217431505</v>
      </c>
      <c r="H593" s="1">
        <v>0</v>
      </c>
      <c r="I593" s="1">
        <v>315427.63217431505</v>
      </c>
    </row>
    <row r="594" spans="1:9">
      <c r="A594" s="1">
        <v>153</v>
      </c>
      <c r="B594" s="1" t="s">
        <v>177</v>
      </c>
      <c r="C594" s="26">
        <v>2048.4</v>
      </c>
      <c r="D594" s="20">
        <v>1.3158203748194377E-2</v>
      </c>
      <c r="E594" s="1">
        <v>313073.92273760389</v>
      </c>
      <c r="F594" s="1">
        <v>0</v>
      </c>
      <c r="G594" s="1">
        <v>313073.92273760389</v>
      </c>
      <c r="H594" s="1">
        <v>0</v>
      </c>
      <c r="I594" s="1">
        <v>313073.92273760389</v>
      </c>
    </row>
    <row r="595" spans="1:9">
      <c r="A595" s="1">
        <v>154</v>
      </c>
      <c r="B595" s="1" t="s">
        <v>178</v>
      </c>
      <c r="C595" s="26">
        <v>39.9</v>
      </c>
      <c r="D595" s="20">
        <v>2.5630361723928707E-4</v>
      </c>
      <c r="E595" s="1">
        <v>6098.247176933407</v>
      </c>
      <c r="F595" s="1">
        <v>0</v>
      </c>
      <c r="G595" s="1">
        <v>6098.247176933407</v>
      </c>
      <c r="H595" s="1">
        <v>0</v>
      </c>
      <c r="I595" s="1">
        <v>6098.247176933407</v>
      </c>
    </row>
    <row r="596" spans="1:9">
      <c r="A596" s="1">
        <v>155</v>
      </c>
      <c r="B596" s="1" t="s">
        <v>179</v>
      </c>
      <c r="C596" s="26">
        <v>1046.3</v>
      </c>
      <c r="D596" s="20">
        <v>6.7210645292598015E-3</v>
      </c>
      <c r="E596" s="1">
        <v>159914.68724875752</v>
      </c>
      <c r="F596" s="1">
        <v>0</v>
      </c>
      <c r="G596" s="1">
        <v>159914.68724875752</v>
      </c>
      <c r="H596" s="1">
        <v>0</v>
      </c>
      <c r="I596" s="1">
        <v>159914.68724875752</v>
      </c>
    </row>
    <row r="597" spans="1:9">
      <c r="A597" s="1">
        <v>156</v>
      </c>
      <c r="B597" s="1" t="s">
        <v>180</v>
      </c>
      <c r="C597" s="26">
        <v>1019.05</v>
      </c>
      <c r="D597" s="20">
        <v>6.5460200788896115E-3</v>
      </c>
      <c r="E597" s="1">
        <v>155749.8442519797</v>
      </c>
      <c r="F597" s="1">
        <v>0</v>
      </c>
      <c r="G597" s="1">
        <v>155749.8442519797</v>
      </c>
      <c r="H597" s="1">
        <v>0</v>
      </c>
      <c r="I597" s="1">
        <v>155749.8442519797</v>
      </c>
    </row>
    <row r="598" spans="1:9">
      <c r="A598" s="1">
        <v>157</v>
      </c>
      <c r="B598" s="1" t="s">
        <v>181</v>
      </c>
      <c r="C598" s="26">
        <v>0.4</v>
      </c>
      <c r="D598" s="20">
        <v>2.56945982194774E-6</v>
      </c>
      <c r="E598" s="1">
        <v>61.135310044445191</v>
      </c>
      <c r="F598" s="1">
        <v>0</v>
      </c>
      <c r="G598" s="1">
        <v>61.135310044445191</v>
      </c>
      <c r="H598" s="1">
        <v>0</v>
      </c>
      <c r="I598" s="1">
        <v>61.135310044445191</v>
      </c>
    </row>
    <row r="599" spans="1:9">
      <c r="A599" s="1">
        <v>158</v>
      </c>
      <c r="B599" s="1" t="s">
        <v>182</v>
      </c>
      <c r="C599" s="26">
        <v>1696.6</v>
      </c>
      <c r="D599" s="20">
        <v>1.089836383479134E-2</v>
      </c>
      <c r="E599" s="1">
        <v>259305.41755351433</v>
      </c>
      <c r="F599" s="1">
        <v>0</v>
      </c>
      <c r="G599" s="1">
        <v>259305.41755351433</v>
      </c>
      <c r="H599" s="1">
        <v>0</v>
      </c>
      <c r="I599" s="1">
        <v>259305.41755351433</v>
      </c>
    </row>
    <row r="600" spans="1:9">
      <c r="A600" s="1">
        <v>159</v>
      </c>
      <c r="B600" s="1" t="s">
        <v>183</v>
      </c>
      <c r="C600" s="26">
        <v>907.5</v>
      </c>
      <c r="D600" s="20">
        <v>5.8294619710439356E-3</v>
      </c>
      <c r="E600" s="1">
        <v>138700.73466333502</v>
      </c>
      <c r="F600" s="1">
        <v>0</v>
      </c>
      <c r="G600" s="1">
        <v>138700.73466333502</v>
      </c>
      <c r="H600" s="1">
        <v>0</v>
      </c>
      <c r="I600" s="1">
        <v>138700.73466333502</v>
      </c>
    </row>
    <row r="601" spans="1:9">
      <c r="A601" s="1">
        <v>160</v>
      </c>
      <c r="B601" s="1" t="s">
        <v>184</v>
      </c>
      <c r="C601" s="26">
        <v>7924.45</v>
      </c>
      <c r="D601" s="20">
        <v>5.0903889715084423E-2</v>
      </c>
      <c r="E601" s="1">
        <v>1211159.2692042594</v>
      </c>
      <c r="F601" s="1">
        <v>0</v>
      </c>
      <c r="G601" s="1">
        <v>1211159.2692042594</v>
      </c>
      <c r="H601" s="1">
        <v>0</v>
      </c>
      <c r="I601" s="1">
        <v>1211159.2692042594</v>
      </c>
    </row>
    <row r="602" spans="1:9">
      <c r="A602" s="1">
        <v>161</v>
      </c>
      <c r="B602" s="1" t="s">
        <v>185</v>
      </c>
      <c r="C602" s="26">
        <v>758.75</v>
      </c>
      <c r="D602" s="20">
        <v>4.8739440997571191E-3</v>
      </c>
      <c r="E602" s="1">
        <v>115966.04124055698</v>
      </c>
      <c r="F602" s="1">
        <v>0</v>
      </c>
      <c r="G602" s="1">
        <v>115966.04124055698</v>
      </c>
      <c r="H602" s="1">
        <v>0</v>
      </c>
      <c r="I602" s="1">
        <v>115966.04124055698</v>
      </c>
    </row>
    <row r="603" spans="1:9">
      <c r="A603" s="1">
        <v>163</v>
      </c>
      <c r="B603" s="1" t="s">
        <v>187</v>
      </c>
      <c r="C603" s="26">
        <v>2824.85</v>
      </c>
      <c r="D603" s="20">
        <v>1.8145846445072684E-2</v>
      </c>
      <c r="E603" s="1">
        <v>431745.20144762757</v>
      </c>
      <c r="F603" s="1">
        <v>0</v>
      </c>
      <c r="G603" s="1">
        <v>431745.20144762757</v>
      </c>
      <c r="H603" s="1">
        <v>0</v>
      </c>
      <c r="I603" s="1">
        <v>431745.20144762757</v>
      </c>
    </row>
    <row r="604" spans="1:9">
      <c r="A604" s="1">
        <v>164</v>
      </c>
      <c r="B604" s="1" t="s">
        <v>188</v>
      </c>
      <c r="C604" s="26">
        <v>97.6</v>
      </c>
      <c r="D604" s="20">
        <v>6.2694819655524864E-4</v>
      </c>
      <c r="E604" s="1">
        <v>14917.015650844629</v>
      </c>
      <c r="F604" s="1">
        <v>0</v>
      </c>
      <c r="G604" s="1">
        <v>14917.015650844629</v>
      </c>
      <c r="H604" s="1">
        <v>0</v>
      </c>
      <c r="I604" s="1">
        <v>14917.015650844629</v>
      </c>
    </row>
    <row r="605" spans="1:9">
      <c r="A605" s="1">
        <v>165</v>
      </c>
      <c r="B605" s="1" t="s">
        <v>189</v>
      </c>
      <c r="C605" s="26">
        <v>776.1</v>
      </c>
      <c r="D605" s="20">
        <v>4.9853944195341025E-3</v>
      </c>
      <c r="E605" s="1">
        <v>118617.78531373478</v>
      </c>
      <c r="F605" s="1">
        <v>0</v>
      </c>
      <c r="G605" s="1">
        <v>118617.78531373478</v>
      </c>
      <c r="H605" s="1">
        <v>0</v>
      </c>
      <c r="I605" s="1">
        <v>118617.78531373478</v>
      </c>
    </row>
    <row r="606" spans="1:9">
      <c r="A606" s="1">
        <v>166</v>
      </c>
      <c r="B606" s="1" t="s">
        <v>190</v>
      </c>
      <c r="C606" s="26">
        <v>15.9</v>
      </c>
      <c r="D606" s="20">
        <v>1.0213602792242266E-4</v>
      </c>
      <c r="E606" s="1">
        <v>2430.1285742666964</v>
      </c>
      <c r="F606" s="1">
        <v>0</v>
      </c>
      <c r="G606" s="1">
        <v>2430.1285742666964</v>
      </c>
      <c r="H606" s="1">
        <v>0</v>
      </c>
      <c r="I606" s="1">
        <v>2430.1285742666964</v>
      </c>
    </row>
    <row r="607" spans="1:9">
      <c r="A607" s="1">
        <v>168</v>
      </c>
      <c r="B607" s="1" t="s">
        <v>192</v>
      </c>
      <c r="C607" s="26">
        <v>127.3</v>
      </c>
      <c r="D607" s="20">
        <v>8.1773058833486826E-4</v>
      </c>
      <c r="E607" s="1">
        <v>19456.312421644685</v>
      </c>
      <c r="F607" s="1">
        <v>0</v>
      </c>
      <c r="G607" s="1">
        <v>19456.312421644685</v>
      </c>
      <c r="H607" s="1">
        <v>0</v>
      </c>
      <c r="I607" s="1">
        <v>19456.312421644685</v>
      </c>
    </row>
    <row r="608" spans="1:9">
      <c r="A608" s="1">
        <v>170</v>
      </c>
      <c r="B608" s="1" t="s">
        <v>194</v>
      </c>
      <c r="C608" s="26">
        <v>2766.35</v>
      </c>
      <c r="D608" s="20">
        <v>1.7770062946112827E-2</v>
      </c>
      <c r="E608" s="1">
        <v>422804.1623536275</v>
      </c>
      <c r="F608" s="1">
        <v>0</v>
      </c>
      <c r="G608" s="1">
        <v>422804.1623536275</v>
      </c>
      <c r="H608" s="1">
        <v>0</v>
      </c>
      <c r="I608" s="1">
        <v>422804.1623536275</v>
      </c>
    </row>
    <row r="609" spans="1:9">
      <c r="A609" s="1">
        <v>171</v>
      </c>
      <c r="B609" s="1" t="s">
        <v>195</v>
      </c>
      <c r="C609" s="26">
        <v>214.05</v>
      </c>
      <c r="D609" s="20">
        <v>1.3749821872197845E-3</v>
      </c>
      <c r="E609" s="1">
        <v>32715.032787533735</v>
      </c>
      <c r="F609" s="1">
        <v>0</v>
      </c>
      <c r="G609" s="1">
        <v>32715.032787533735</v>
      </c>
      <c r="H609" s="1">
        <v>0</v>
      </c>
      <c r="I609" s="1">
        <v>32715.032787533735</v>
      </c>
    </row>
    <row r="610" spans="1:9">
      <c r="A610" s="1">
        <v>172</v>
      </c>
      <c r="B610" s="1" t="s">
        <v>196</v>
      </c>
      <c r="C610" s="26">
        <v>162.1</v>
      </c>
      <c r="D610" s="20">
        <v>1.0412735928443217E-3</v>
      </c>
      <c r="E610" s="1">
        <v>24775.084395511418</v>
      </c>
      <c r="F610" s="1">
        <v>0</v>
      </c>
      <c r="G610" s="1">
        <v>24775.084395511418</v>
      </c>
      <c r="H610" s="1">
        <v>0</v>
      </c>
      <c r="I610" s="1">
        <v>24775.084395511418</v>
      </c>
    </row>
    <row r="611" spans="1:9">
      <c r="A611" s="1">
        <v>174</v>
      </c>
      <c r="B611" s="1" t="s">
        <v>198</v>
      </c>
      <c r="C611" s="26">
        <v>5</v>
      </c>
      <c r="D611" s="20">
        <v>3.2118247774346748E-5</v>
      </c>
      <c r="E611" s="1">
        <v>764.19137555556483</v>
      </c>
      <c r="F611" s="1">
        <v>0</v>
      </c>
      <c r="G611" s="1">
        <v>764.19137555556483</v>
      </c>
      <c r="H611" s="1">
        <v>0</v>
      </c>
      <c r="I611" s="1">
        <v>764.19137555556483</v>
      </c>
    </row>
    <row r="612" spans="1:9">
      <c r="A612" s="1">
        <v>175</v>
      </c>
      <c r="B612" s="1" t="s">
        <v>199</v>
      </c>
      <c r="C612" s="26">
        <v>344.1</v>
      </c>
      <c r="D612" s="20">
        <v>2.2103778118305432E-3</v>
      </c>
      <c r="E612" s="1">
        <v>52591.650465733983</v>
      </c>
      <c r="F612" s="1">
        <v>0</v>
      </c>
      <c r="G612" s="1">
        <v>52591.650465733983</v>
      </c>
      <c r="H612" s="1">
        <v>0</v>
      </c>
      <c r="I612" s="1">
        <v>52591.650465733983</v>
      </c>
    </row>
    <row r="613" spans="1:9">
      <c r="A613" s="1">
        <v>176</v>
      </c>
      <c r="B613" s="1" t="s">
        <v>200</v>
      </c>
      <c r="C613" s="26">
        <v>151.69999999999999</v>
      </c>
      <c r="D613" s="20">
        <v>9.7446763747368042E-4</v>
      </c>
      <c r="E613" s="1">
        <v>23185.566334355837</v>
      </c>
      <c r="F613" s="1">
        <v>0</v>
      </c>
      <c r="G613" s="1">
        <v>23185.566334355837</v>
      </c>
      <c r="H613" s="1">
        <v>0</v>
      </c>
      <c r="I613" s="1">
        <v>23185.566334355837</v>
      </c>
    </row>
    <row r="614" spans="1:9">
      <c r="A614" s="1">
        <v>179</v>
      </c>
      <c r="B614" s="1" t="s">
        <v>203</v>
      </c>
      <c r="C614" s="26">
        <v>40</v>
      </c>
      <c r="D614" s="20">
        <v>2.5694598219477399E-4</v>
      </c>
      <c r="E614" s="1">
        <v>6113.5310044445187</v>
      </c>
      <c r="F614" s="1">
        <v>0</v>
      </c>
      <c r="G614" s="1">
        <v>6113.5310044445187</v>
      </c>
      <c r="H614" s="1">
        <v>0</v>
      </c>
      <c r="I614" s="1">
        <v>6113.5310044445187</v>
      </c>
    </row>
    <row r="615" spans="1:9">
      <c r="A615" s="1">
        <v>180</v>
      </c>
      <c r="B615" s="1" t="s">
        <v>204</v>
      </c>
      <c r="C615" s="26">
        <v>1797.4</v>
      </c>
      <c r="D615" s="20">
        <v>1.1545867709922169E-2</v>
      </c>
      <c r="E615" s="1">
        <v>274711.51568471448</v>
      </c>
      <c r="F615" s="1">
        <v>0</v>
      </c>
      <c r="G615" s="1">
        <v>274711.51568471448</v>
      </c>
      <c r="H615" s="1">
        <v>0</v>
      </c>
      <c r="I615" s="1">
        <v>274711.51568471448</v>
      </c>
    </row>
    <row r="616" spans="1:9">
      <c r="A616" s="1">
        <v>182</v>
      </c>
      <c r="B616" s="1" t="s">
        <v>206</v>
      </c>
      <c r="C616" s="26">
        <v>50.3</v>
      </c>
      <c r="D616" s="20">
        <v>3.231095726099283E-4</v>
      </c>
      <c r="E616" s="1">
        <v>7687.7652380889822</v>
      </c>
      <c r="F616" s="1">
        <v>0</v>
      </c>
      <c r="G616" s="1">
        <v>7687.7652380889822</v>
      </c>
      <c r="H616" s="1">
        <v>0</v>
      </c>
      <c r="I616" s="1">
        <v>7687.7652380889822</v>
      </c>
    </row>
    <row r="617" spans="1:9">
      <c r="A617" s="1">
        <v>183</v>
      </c>
      <c r="B617" s="1" t="s">
        <v>207</v>
      </c>
      <c r="C617" s="26">
        <v>3423.39</v>
      </c>
      <c r="D617" s="20">
        <v>2.1990657649644186E-2</v>
      </c>
      <c r="E617" s="1">
        <v>523225.0226326331</v>
      </c>
      <c r="F617" s="1">
        <v>0</v>
      </c>
      <c r="G617" s="1">
        <v>523225.0226326331</v>
      </c>
      <c r="H617" s="1">
        <v>0</v>
      </c>
      <c r="I617" s="1">
        <v>523225.0226326331</v>
      </c>
    </row>
    <row r="618" spans="1:9">
      <c r="A618" s="1">
        <v>185</v>
      </c>
      <c r="B618" s="1" t="s">
        <v>209</v>
      </c>
      <c r="C618" s="26">
        <v>469.45</v>
      </c>
      <c r="D618" s="20">
        <v>3.0155822835334165E-3</v>
      </c>
      <c r="E618" s="1">
        <v>71749.928250911995</v>
      </c>
      <c r="F618" s="1">
        <v>0</v>
      </c>
      <c r="G618" s="1">
        <v>71749.928250911995</v>
      </c>
      <c r="H618" s="1">
        <v>0</v>
      </c>
      <c r="I618" s="1">
        <v>71749.928250911995</v>
      </c>
    </row>
    <row r="619" spans="1:9">
      <c r="A619" s="1">
        <v>186</v>
      </c>
      <c r="B619" s="1" t="s">
        <v>210</v>
      </c>
      <c r="C619" s="26">
        <v>508.15</v>
      </c>
      <c r="D619" s="20">
        <v>3.2641775213068601E-3</v>
      </c>
      <c r="E619" s="1">
        <v>77664.76949771207</v>
      </c>
      <c r="F619" s="1">
        <v>0</v>
      </c>
      <c r="G619" s="1">
        <v>77664.76949771207</v>
      </c>
      <c r="H619" s="1">
        <v>0</v>
      </c>
      <c r="I619" s="1">
        <v>77664.76949771207</v>
      </c>
    </row>
    <row r="620" spans="1:9">
      <c r="A620" s="1">
        <v>188</v>
      </c>
      <c r="B620" s="1" t="s">
        <v>212</v>
      </c>
      <c r="C620" s="26">
        <v>15541.3</v>
      </c>
      <c r="D620" s="20">
        <v>9.9831864827091027E-2</v>
      </c>
      <c r="E620" s="1">
        <v>2375305.4849843401</v>
      </c>
      <c r="F620" s="1">
        <v>0</v>
      </c>
      <c r="G620" s="1">
        <v>2375305.4849843401</v>
      </c>
      <c r="H620" s="1">
        <v>0</v>
      </c>
      <c r="I620" s="1">
        <v>2375305.4849843401</v>
      </c>
    </row>
    <row r="621" spans="1:9">
      <c r="A621" s="1">
        <v>189</v>
      </c>
      <c r="B621" s="1" t="s">
        <v>213</v>
      </c>
      <c r="C621" s="26">
        <v>236.6</v>
      </c>
      <c r="D621" s="20">
        <v>1.5198354846820883E-3</v>
      </c>
      <c r="E621" s="1">
        <v>36161.535891289335</v>
      </c>
      <c r="F621" s="1">
        <v>0</v>
      </c>
      <c r="G621" s="1">
        <v>36161.535891289335</v>
      </c>
      <c r="H621" s="1">
        <v>0</v>
      </c>
      <c r="I621" s="1">
        <v>36161.535891289335</v>
      </c>
    </row>
    <row r="622" spans="1:9">
      <c r="A622" s="1">
        <v>190</v>
      </c>
      <c r="B622" s="1" t="s">
        <v>214</v>
      </c>
      <c r="C622" s="26">
        <v>348.8</v>
      </c>
      <c r="D622" s="20">
        <v>2.2405689647384294E-3</v>
      </c>
      <c r="E622" s="1">
        <v>53309.990358756208</v>
      </c>
      <c r="F622" s="1">
        <v>0</v>
      </c>
      <c r="G622" s="1">
        <v>53309.990358756208</v>
      </c>
      <c r="H622" s="1">
        <v>0</v>
      </c>
      <c r="I622" s="1">
        <v>53309.990358756208</v>
      </c>
    </row>
    <row r="623" spans="1:9">
      <c r="A623" s="1">
        <v>192</v>
      </c>
      <c r="B623" s="1" t="s">
        <v>216</v>
      </c>
      <c r="C623" s="26">
        <v>37.9</v>
      </c>
      <c r="D623" s="20">
        <v>2.4345631812954839E-4</v>
      </c>
      <c r="E623" s="1">
        <v>5792.5706267111809</v>
      </c>
      <c r="F623" s="1">
        <v>0</v>
      </c>
      <c r="G623" s="1">
        <v>5792.5706267111809</v>
      </c>
      <c r="H623" s="1">
        <v>0</v>
      </c>
      <c r="I623" s="1">
        <v>5792.5706267111809</v>
      </c>
    </row>
    <row r="624" spans="1:9">
      <c r="A624" s="1">
        <v>196</v>
      </c>
      <c r="B624" s="1" t="s">
        <v>220</v>
      </c>
      <c r="C624" s="26">
        <v>4505.8500000000004</v>
      </c>
      <c r="D624" s="20">
        <v>2.8944001346808062E-2</v>
      </c>
      <c r="E624" s="1">
        <v>688666.34190940857</v>
      </c>
      <c r="F624" s="1">
        <v>0</v>
      </c>
      <c r="G624" s="1">
        <v>688666.34190940857</v>
      </c>
      <c r="H624" s="1">
        <v>0</v>
      </c>
      <c r="I624" s="1">
        <v>688666.34190940857</v>
      </c>
    </row>
    <row r="625" spans="1:12">
      <c r="A625" s="1">
        <v>198</v>
      </c>
      <c r="B625" s="1" t="s">
        <v>222</v>
      </c>
      <c r="C625" s="26">
        <v>895.35</v>
      </c>
      <c r="D625" s="20">
        <v>5.751414628952272E-3</v>
      </c>
      <c r="E625" s="1">
        <v>136843.74962073503</v>
      </c>
      <c r="F625" s="1">
        <v>0</v>
      </c>
      <c r="G625" s="1">
        <v>136843.74962073503</v>
      </c>
      <c r="H625" s="1">
        <v>0</v>
      </c>
      <c r="I625" s="1">
        <v>136843.74962073503</v>
      </c>
    </row>
    <row r="626" spans="1:12">
      <c r="A626" s="1">
        <v>201</v>
      </c>
      <c r="B626" s="1" t="s">
        <v>225</v>
      </c>
      <c r="C626" s="26">
        <v>113.65</v>
      </c>
      <c r="D626" s="20">
        <v>7.3004777191090168E-4</v>
      </c>
      <c r="E626" s="1">
        <v>17370.069966377992</v>
      </c>
      <c r="F626" s="1">
        <v>0</v>
      </c>
      <c r="G626" s="1">
        <v>17370.069966377992</v>
      </c>
      <c r="H626" s="1">
        <v>0</v>
      </c>
      <c r="I626" s="1">
        <v>17370.069966377992</v>
      </c>
    </row>
    <row r="627" spans="1:12">
      <c r="A627" s="1">
        <v>203</v>
      </c>
      <c r="B627" s="1" t="s">
        <v>227</v>
      </c>
      <c r="C627" s="26">
        <v>3786.75</v>
      </c>
      <c r="D627" s="20">
        <v>2.4324754951901513E-2</v>
      </c>
      <c r="E627" s="1">
        <v>578760.3382770071</v>
      </c>
      <c r="F627" s="1">
        <v>0</v>
      </c>
      <c r="G627" s="1">
        <v>578760.3382770071</v>
      </c>
      <c r="H627" s="1">
        <v>0</v>
      </c>
      <c r="I627" s="1">
        <v>578760.3382770071</v>
      </c>
    </row>
    <row r="628" spans="1:12">
      <c r="A628" s="1">
        <v>204</v>
      </c>
      <c r="B628" s="1" t="s">
        <v>228</v>
      </c>
      <c r="C628" s="26">
        <v>484.95</v>
      </c>
      <c r="D628" s="20">
        <v>3.1151488516338913E-3</v>
      </c>
      <c r="E628" s="1">
        <v>74118.921515134236</v>
      </c>
      <c r="F628" s="1">
        <v>0</v>
      </c>
      <c r="G628" s="1">
        <v>74118.921515134236</v>
      </c>
      <c r="H628" s="1">
        <v>0</v>
      </c>
      <c r="I628" s="1">
        <v>74118.921515134236</v>
      </c>
    </row>
    <row r="629" spans="1:12">
      <c r="A629" s="1">
        <v>205</v>
      </c>
      <c r="B629" s="1" t="s">
        <v>229</v>
      </c>
      <c r="C629" s="26">
        <v>222.4</v>
      </c>
      <c r="D629" s="20">
        <v>1.4286196610029435E-3</v>
      </c>
      <c r="E629" s="1">
        <v>33991.232384711526</v>
      </c>
      <c r="F629" s="1">
        <v>0</v>
      </c>
      <c r="G629" s="1">
        <v>33991.232384711526</v>
      </c>
      <c r="H629" s="1">
        <v>0</v>
      </c>
      <c r="I629" s="1">
        <v>33991.232384711526</v>
      </c>
    </row>
    <row r="630" spans="1:12">
      <c r="A630" s="2" t="s">
        <v>293</v>
      </c>
      <c r="B630" s="3"/>
      <c r="C630" s="25"/>
      <c r="D630" s="19"/>
      <c r="E630" s="3"/>
      <c r="F630" s="3"/>
      <c r="G630" s="3"/>
      <c r="H630" s="3"/>
      <c r="I630" s="3"/>
      <c r="J630" s="3"/>
      <c r="K630" s="3"/>
      <c r="L630" s="3" t="s">
        <v>300</v>
      </c>
    </row>
    <row r="631" spans="1:12">
      <c r="C631" s="26"/>
      <c r="D631" s="20"/>
    </row>
    <row r="632" spans="1:12" ht="33" customHeight="1">
      <c r="A632" s="8"/>
      <c r="B632" s="6" t="s">
        <v>29</v>
      </c>
      <c r="C632" s="27" t="s">
        <v>285</v>
      </c>
      <c r="D632" s="21" t="s">
        <v>286</v>
      </c>
      <c r="E632" s="6" t="s">
        <v>287</v>
      </c>
      <c r="F632" s="6" t="s">
        <v>288</v>
      </c>
      <c r="G632" s="6" t="s">
        <v>289</v>
      </c>
      <c r="H632" s="6" t="s">
        <v>290</v>
      </c>
      <c r="I632" s="6" t="s">
        <v>239</v>
      </c>
    </row>
    <row r="633" spans="1:12">
      <c r="A633" s="1">
        <v>206</v>
      </c>
      <c r="B633" s="1" t="s">
        <v>230</v>
      </c>
      <c r="C633" s="26">
        <v>463.5</v>
      </c>
      <c r="D633" s="20">
        <v>2.9773615686819435E-3</v>
      </c>
      <c r="E633" s="7">
        <v>70840.540514000881</v>
      </c>
      <c r="F633" s="7">
        <v>0</v>
      </c>
      <c r="G633" s="7">
        <v>70840.540514000881</v>
      </c>
      <c r="H633" s="7">
        <v>0</v>
      </c>
      <c r="I633" s="7">
        <v>70840.540514000881</v>
      </c>
      <c r="J633" s="7"/>
      <c r="K633" s="7"/>
      <c r="L633" s="7"/>
    </row>
    <row r="634" spans="1:12">
      <c r="A634" s="1">
        <v>207</v>
      </c>
      <c r="B634" s="1" t="s">
        <v>231</v>
      </c>
      <c r="C634" s="26">
        <v>129.65</v>
      </c>
      <c r="D634" s="20">
        <v>8.3282616478881123E-4</v>
      </c>
      <c r="E634" s="1">
        <v>19815.482368155797</v>
      </c>
      <c r="F634" s="1">
        <v>0</v>
      </c>
      <c r="G634" s="1">
        <v>19815.482368155797</v>
      </c>
      <c r="H634" s="1">
        <v>0</v>
      </c>
      <c r="I634" s="1">
        <v>19815.482368155797</v>
      </c>
    </row>
    <row r="635" spans="1:12">
      <c r="A635" s="1">
        <v>208</v>
      </c>
      <c r="B635" s="1" t="s">
        <v>232</v>
      </c>
      <c r="C635" s="26">
        <v>26.4</v>
      </c>
      <c r="D635" s="20">
        <v>1.6958434824855084E-4</v>
      </c>
      <c r="E635" s="1">
        <v>4034.9304629333819</v>
      </c>
      <c r="F635" s="1">
        <v>0</v>
      </c>
      <c r="G635" s="1">
        <v>4034.9304629333819</v>
      </c>
      <c r="H635" s="1">
        <v>0</v>
      </c>
      <c r="I635" s="1">
        <v>4034.9304629333819</v>
      </c>
    </row>
    <row r="636" spans="1:12">
      <c r="A636" s="1">
        <v>211</v>
      </c>
      <c r="B636" s="1" t="s">
        <v>235</v>
      </c>
      <c r="C636" s="26">
        <v>44.7</v>
      </c>
      <c r="D636" s="20">
        <v>2.8713713510265993E-4</v>
      </c>
      <c r="E636" s="1">
        <v>6831.8708974667497</v>
      </c>
      <c r="F636" s="1">
        <v>0</v>
      </c>
      <c r="G636" s="1">
        <v>6831.8708974667497</v>
      </c>
      <c r="H636" s="1">
        <v>0</v>
      </c>
      <c r="I636" s="1">
        <v>6831.8708974667497</v>
      </c>
    </row>
    <row r="637" spans="1:12">
      <c r="A637" s="1">
        <v>213</v>
      </c>
      <c r="B637" s="1" t="s">
        <v>237</v>
      </c>
      <c r="C637" s="26">
        <v>3227.75</v>
      </c>
      <c r="D637" s="20">
        <v>2.0733934850729545E-2</v>
      </c>
      <c r="E637" s="1">
        <v>493323.74248989497</v>
      </c>
      <c r="F637" s="1">
        <v>0</v>
      </c>
      <c r="G637" s="1">
        <v>493323.74248989497</v>
      </c>
      <c r="H637" s="1">
        <v>0</v>
      </c>
      <c r="I637" s="1">
        <v>493323.74248989497</v>
      </c>
    </row>
    <row r="638" spans="1:12">
      <c r="C638" s="26"/>
      <c r="D638" s="20"/>
    </row>
    <row r="639" spans="1:12">
      <c r="A639" s="2" t="s">
        <v>291</v>
      </c>
      <c r="C639" s="28">
        <v>155674.74400000001</v>
      </c>
      <c r="D639" s="22">
        <v>1</v>
      </c>
      <c r="E639" s="12">
        <v>23793059.351324085</v>
      </c>
      <c r="F639" s="12">
        <v>0</v>
      </c>
      <c r="G639" s="12">
        <v>23793059.351324085</v>
      </c>
      <c r="H639" s="12">
        <v>0</v>
      </c>
      <c r="I639" s="12">
        <v>23793059.351324085</v>
      </c>
    </row>
    <row r="640" spans="1:12">
      <c r="C640" s="26"/>
      <c r="D640" s="20"/>
    </row>
    <row r="641" spans="1:12">
      <c r="A641" s="1" t="s">
        <v>292</v>
      </c>
      <c r="C641" s="26"/>
      <c r="D641" s="20"/>
      <c r="G641" s="1">
        <v>0</v>
      </c>
      <c r="I641" s="1">
        <v>0</v>
      </c>
    </row>
    <row r="642" spans="1:12">
      <c r="C642" s="26"/>
      <c r="D642" s="20"/>
    </row>
    <row r="643" spans="1:12" ht="12" customHeight="1" thickBot="1">
      <c r="A643" s="2" t="s">
        <v>239</v>
      </c>
      <c r="C643" s="29"/>
      <c r="D643" s="23"/>
      <c r="E643" s="9"/>
      <c r="F643" s="9"/>
      <c r="G643" s="9">
        <v>23793059.351324085</v>
      </c>
      <c r="H643" s="9"/>
      <c r="I643" s="9">
        <v>23793059.351324085</v>
      </c>
    </row>
    <row r="644" spans="1:12" ht="11.25" thickTop="1">
      <c r="A644" s="1" t="s">
        <v>474</v>
      </c>
      <c r="C644" s="26"/>
      <c r="D644" s="20"/>
    </row>
    <row r="645" spans="1:12">
      <c r="A645" s="1" t="s">
        <v>308</v>
      </c>
      <c r="C645" s="26"/>
      <c r="D645" s="20"/>
    </row>
    <row r="646" spans="1:12">
      <c r="A646" s="2" t="s">
        <v>22</v>
      </c>
      <c r="B646" s="3"/>
      <c r="C646" s="25"/>
      <c r="D646" s="19"/>
      <c r="E646" s="3"/>
      <c r="F646" s="3"/>
      <c r="G646" s="3"/>
      <c r="H646" s="3"/>
      <c r="I646" s="3"/>
      <c r="J646" s="3"/>
      <c r="K646" s="3"/>
      <c r="L646" s="3" t="s">
        <v>300</v>
      </c>
    </row>
    <row r="648" spans="1:12" ht="33" customHeight="1">
      <c r="A648" s="6"/>
      <c r="B648" s="8" t="s">
        <v>29</v>
      </c>
      <c r="C648" s="6" t="s">
        <v>10</v>
      </c>
      <c r="D648" s="6" t="s">
        <v>239</v>
      </c>
    </row>
    <row r="649" spans="1:12">
      <c r="A649" s="1">
        <v>19</v>
      </c>
      <c r="B649" s="1" t="s">
        <v>44</v>
      </c>
      <c r="C649" s="7">
        <v>11325.316185733473</v>
      </c>
      <c r="D649" s="7">
        <v>11325.316185733473</v>
      </c>
      <c r="E649" s="7"/>
      <c r="F649" s="7"/>
      <c r="G649" s="7"/>
      <c r="H649" s="7"/>
      <c r="I649" s="7"/>
      <c r="J649" s="7"/>
      <c r="K649" s="7"/>
      <c r="L649" s="7"/>
    </row>
    <row r="650" spans="1:12">
      <c r="A650" s="1">
        <v>20</v>
      </c>
      <c r="B650" s="1" t="s">
        <v>45</v>
      </c>
      <c r="C650" s="1">
        <v>748.90754804445362</v>
      </c>
      <c r="D650" s="1">
        <v>748.90754804445362</v>
      </c>
    </row>
    <row r="651" spans="1:12">
      <c r="A651" s="1">
        <v>21</v>
      </c>
      <c r="B651" s="1" t="s">
        <v>46</v>
      </c>
      <c r="C651" s="1">
        <v>69954.078518356415</v>
      </c>
      <c r="D651" s="1">
        <v>69954.078518356415</v>
      </c>
    </row>
    <row r="652" spans="1:12">
      <c r="A652" s="1">
        <v>22</v>
      </c>
      <c r="B652" s="1" t="s">
        <v>47</v>
      </c>
      <c r="C652" s="1">
        <v>5807.8544542222926</v>
      </c>
      <c r="D652" s="1">
        <v>5807.8544542222926</v>
      </c>
    </row>
    <row r="653" spans="1:12">
      <c r="A653" s="1">
        <v>23</v>
      </c>
      <c r="B653" s="1" t="s">
        <v>48</v>
      </c>
      <c r="C653" s="1">
        <v>1551.3084923777969</v>
      </c>
      <c r="D653" s="1">
        <v>1551.3084923777969</v>
      </c>
    </row>
    <row r="654" spans="1:12">
      <c r="A654" s="1">
        <v>24</v>
      </c>
      <c r="B654" s="1" t="s">
        <v>49</v>
      </c>
      <c r="C654" s="1">
        <v>28275.080895555904</v>
      </c>
      <c r="D654" s="1">
        <v>28275.080895555904</v>
      </c>
    </row>
    <row r="655" spans="1:12">
      <c r="A655" s="1">
        <v>25</v>
      </c>
      <c r="B655" s="1" t="s">
        <v>50</v>
      </c>
      <c r="C655" s="1">
        <v>580.78544542222926</v>
      </c>
      <c r="D655" s="1">
        <v>580.78544542222926</v>
      </c>
    </row>
    <row r="656" spans="1:12">
      <c r="A656" s="1">
        <v>27</v>
      </c>
      <c r="B656" s="1" t="s">
        <v>52</v>
      </c>
      <c r="C656" s="1">
        <v>277616.97129457677</v>
      </c>
      <c r="D656" s="1">
        <v>277616.97129457677</v>
      </c>
    </row>
    <row r="657" spans="1:4">
      <c r="A657" s="1">
        <v>28</v>
      </c>
      <c r="B657" s="1" t="s">
        <v>53</v>
      </c>
      <c r="C657" s="1">
        <v>5425.7587664445109</v>
      </c>
      <c r="D657" s="1">
        <v>5425.7587664445109</v>
      </c>
    </row>
    <row r="658" spans="1:4">
      <c r="A658" s="1">
        <v>29</v>
      </c>
      <c r="B658" s="1" t="s">
        <v>54</v>
      </c>
      <c r="C658" s="1">
        <v>215555.46130295823</v>
      </c>
      <c r="D658" s="1">
        <v>215555.46130295823</v>
      </c>
    </row>
    <row r="659" spans="1:4">
      <c r="A659" s="1">
        <v>32</v>
      </c>
      <c r="B659" s="1" t="s">
        <v>57</v>
      </c>
      <c r="C659" s="1">
        <v>120658.17628646815</v>
      </c>
      <c r="D659" s="1">
        <v>120658.17628646815</v>
      </c>
    </row>
    <row r="660" spans="1:4">
      <c r="A660" s="1">
        <v>34</v>
      </c>
      <c r="B660" s="1" t="s">
        <v>468</v>
      </c>
      <c r="C660" s="1">
        <v>58315.443868645161</v>
      </c>
      <c r="D660" s="1">
        <v>58315.443868645161</v>
      </c>
    </row>
    <row r="661" spans="1:4">
      <c r="A661" s="1">
        <v>35</v>
      </c>
      <c r="B661" s="1" t="s">
        <v>59</v>
      </c>
      <c r="C661" s="1">
        <v>152563.16621591299</v>
      </c>
      <c r="D661" s="1">
        <v>152563.16621591299</v>
      </c>
    </row>
    <row r="662" spans="1:4">
      <c r="A662" s="1">
        <v>36</v>
      </c>
      <c r="B662" s="1" t="s">
        <v>60</v>
      </c>
      <c r="C662" s="1">
        <v>11944.31119993348</v>
      </c>
      <c r="D662" s="1">
        <v>11944.31119993348</v>
      </c>
    </row>
    <row r="663" spans="1:4">
      <c r="A663" s="1">
        <v>37</v>
      </c>
      <c r="B663" s="1" t="s">
        <v>61</v>
      </c>
      <c r="C663" s="1">
        <v>17186.664036244656</v>
      </c>
      <c r="D663" s="1">
        <v>17186.664036244656</v>
      </c>
    </row>
    <row r="664" spans="1:4">
      <c r="A664" s="1">
        <v>38</v>
      </c>
      <c r="B664" s="1" t="s">
        <v>62</v>
      </c>
      <c r="C664" s="1">
        <v>550.21779040000672</v>
      </c>
      <c r="D664" s="1">
        <v>550.21779040000672</v>
      </c>
    </row>
    <row r="665" spans="1:4">
      <c r="A665" s="1">
        <v>39</v>
      </c>
      <c r="B665" s="1" t="s">
        <v>63</v>
      </c>
      <c r="C665" s="1">
        <v>71910.408439778665</v>
      </c>
      <c r="D665" s="1">
        <v>71910.408439778665</v>
      </c>
    </row>
    <row r="666" spans="1:4">
      <c r="A666" s="1">
        <v>40</v>
      </c>
      <c r="B666" s="1" t="s">
        <v>64</v>
      </c>
      <c r="C666" s="1">
        <v>25478.140461022536</v>
      </c>
      <c r="D666" s="1">
        <v>25478.140461022536</v>
      </c>
    </row>
    <row r="667" spans="1:4">
      <c r="A667" s="1">
        <v>41</v>
      </c>
      <c r="B667" s="1" t="s">
        <v>65</v>
      </c>
      <c r="C667" s="1">
        <v>1161.5708908444587</v>
      </c>
      <c r="D667" s="1">
        <v>1161.5708908444587</v>
      </c>
    </row>
    <row r="668" spans="1:4">
      <c r="A668" s="1">
        <v>42</v>
      </c>
      <c r="B668" s="1" t="s">
        <v>66</v>
      </c>
      <c r="C668" s="1">
        <v>131058.82090777939</v>
      </c>
      <c r="D668" s="1">
        <v>131058.82090777939</v>
      </c>
    </row>
    <row r="669" spans="1:4">
      <c r="A669" s="1">
        <v>43</v>
      </c>
      <c r="B669" s="1" t="s">
        <v>67</v>
      </c>
      <c r="C669" s="1">
        <v>176031.4833592244</v>
      </c>
      <c r="D669" s="1">
        <v>176031.4833592244</v>
      </c>
    </row>
    <row r="670" spans="1:4">
      <c r="A670" s="1">
        <v>44</v>
      </c>
      <c r="B670" s="1" t="s">
        <v>68</v>
      </c>
      <c r="C670" s="1">
        <v>2613.5345044000314</v>
      </c>
      <c r="D670" s="1">
        <v>2613.5345044000314</v>
      </c>
    </row>
    <row r="671" spans="1:4">
      <c r="A671" s="1">
        <v>45</v>
      </c>
      <c r="B671" s="1" t="s">
        <v>69</v>
      </c>
      <c r="C671" s="1">
        <v>18241.248134511334</v>
      </c>
      <c r="D671" s="1">
        <v>18241.248134511334</v>
      </c>
    </row>
    <row r="672" spans="1:4">
      <c r="A672" s="1">
        <v>46</v>
      </c>
      <c r="B672" s="1" t="s">
        <v>70</v>
      </c>
      <c r="C672" s="1">
        <v>119893.98491091259</v>
      </c>
      <c r="D672" s="1">
        <v>119893.98491091259</v>
      </c>
    </row>
    <row r="673" spans="1:4">
      <c r="A673" s="1">
        <v>47</v>
      </c>
      <c r="B673" s="1" t="s">
        <v>71</v>
      </c>
      <c r="C673" s="1">
        <v>17683.388430355772</v>
      </c>
      <c r="D673" s="1">
        <v>17683.388430355772</v>
      </c>
    </row>
    <row r="674" spans="1:4">
      <c r="A674" s="1">
        <v>48</v>
      </c>
      <c r="B674" s="1" t="s">
        <v>72</v>
      </c>
      <c r="C674" s="1">
        <v>1268.5576834222377</v>
      </c>
      <c r="D674" s="1">
        <v>1268.5576834222377</v>
      </c>
    </row>
    <row r="675" spans="1:4">
      <c r="A675" s="1">
        <v>49</v>
      </c>
      <c r="B675" s="1" t="s">
        <v>73</v>
      </c>
      <c r="C675" s="1">
        <v>1597.1599749111306</v>
      </c>
      <c r="D675" s="1">
        <v>1597.1599749111306</v>
      </c>
    </row>
    <row r="676" spans="1:4">
      <c r="A676" s="1">
        <v>50</v>
      </c>
      <c r="B676" s="1" t="s">
        <v>74</v>
      </c>
      <c r="C676" s="1">
        <v>11363.525754511251</v>
      </c>
      <c r="D676" s="1">
        <v>11363.525754511251</v>
      </c>
    </row>
    <row r="677" spans="1:4">
      <c r="A677" s="1">
        <v>51</v>
      </c>
      <c r="B677" s="1" t="s">
        <v>75</v>
      </c>
      <c r="C677" s="1">
        <v>32814.377666355955</v>
      </c>
      <c r="D677" s="1">
        <v>32814.377666355955</v>
      </c>
    </row>
    <row r="678" spans="1:4">
      <c r="A678" s="1">
        <v>52</v>
      </c>
      <c r="B678" s="1" t="s">
        <v>76</v>
      </c>
      <c r="C678" s="1">
        <v>185051.99835628227</v>
      </c>
      <c r="D678" s="1">
        <v>185051.99835628227</v>
      </c>
    </row>
    <row r="679" spans="1:4">
      <c r="A679" s="1">
        <v>53</v>
      </c>
      <c r="B679" s="1" t="s">
        <v>77</v>
      </c>
      <c r="C679" s="1">
        <v>5998.9022981111839</v>
      </c>
      <c r="D679" s="1">
        <v>5998.9022981111839</v>
      </c>
    </row>
    <row r="680" spans="1:4">
      <c r="A680" s="1">
        <v>54</v>
      </c>
      <c r="B680" s="1" t="s">
        <v>78</v>
      </c>
      <c r="C680" s="1">
        <v>177307.68295640219</v>
      </c>
      <c r="D680" s="1">
        <v>177307.68295640219</v>
      </c>
    </row>
    <row r="681" spans="1:4">
      <c r="A681" s="1">
        <v>56</v>
      </c>
      <c r="B681" s="1" t="s">
        <v>80</v>
      </c>
      <c r="C681" s="1">
        <v>1256101.3640006823</v>
      </c>
      <c r="D681" s="1">
        <v>1256101.3640006823</v>
      </c>
    </row>
    <row r="682" spans="1:4">
      <c r="A682" s="1">
        <v>57</v>
      </c>
      <c r="B682" s="1" t="s">
        <v>81</v>
      </c>
      <c r="C682" s="1">
        <v>161244.3802422242</v>
      </c>
      <c r="D682" s="1">
        <v>161244.3802422242</v>
      </c>
    </row>
    <row r="683" spans="1:4">
      <c r="A683" s="1">
        <v>58</v>
      </c>
      <c r="B683" s="1" t="s">
        <v>82</v>
      </c>
      <c r="C683" s="1">
        <v>202617.70131480249</v>
      </c>
      <c r="D683" s="1">
        <v>202617.70131480249</v>
      </c>
    </row>
    <row r="684" spans="1:4">
      <c r="A684" s="1">
        <v>59</v>
      </c>
      <c r="B684" s="1" t="s">
        <v>83</v>
      </c>
      <c r="C684" s="1">
        <v>152.83827511111298</v>
      </c>
      <c r="D684" s="1">
        <v>152.83827511111298</v>
      </c>
    </row>
    <row r="685" spans="1:4">
      <c r="A685" s="1">
        <v>62</v>
      </c>
      <c r="B685" s="1" t="s">
        <v>86</v>
      </c>
      <c r="C685" s="1">
        <v>21641.899755733597</v>
      </c>
      <c r="D685" s="1">
        <v>21641.899755733597</v>
      </c>
    </row>
    <row r="686" spans="1:4">
      <c r="A686" s="1">
        <v>63</v>
      </c>
      <c r="B686" s="1" t="s">
        <v>87</v>
      </c>
      <c r="C686" s="1">
        <v>204528.17975369139</v>
      </c>
      <c r="D686" s="1">
        <v>204528.17975369139</v>
      </c>
    </row>
    <row r="687" spans="1:4">
      <c r="A687" s="1">
        <v>64</v>
      </c>
      <c r="B687" s="1" t="s">
        <v>88</v>
      </c>
      <c r="C687" s="1">
        <v>88470.435548067762</v>
      </c>
      <c r="D687" s="1">
        <v>88470.435548067762</v>
      </c>
    </row>
    <row r="688" spans="1:4">
      <c r="A688" s="1">
        <v>67</v>
      </c>
      <c r="B688" s="1" t="s">
        <v>91</v>
      </c>
      <c r="C688" s="1">
        <v>14305.662550400177</v>
      </c>
      <c r="D688" s="1">
        <v>14305.662550400177</v>
      </c>
    </row>
    <row r="689" spans="1:12">
      <c r="A689" s="1">
        <v>68</v>
      </c>
      <c r="B689" s="1" t="s">
        <v>92</v>
      </c>
      <c r="C689" s="1">
        <v>3324.2324836667071</v>
      </c>
      <c r="D689" s="1">
        <v>3324.2324836667071</v>
      </c>
    </row>
    <row r="691" spans="1:12">
      <c r="A691" s="2" t="s">
        <v>22</v>
      </c>
      <c r="B691" s="3"/>
      <c r="C691" s="3"/>
      <c r="D691" s="3"/>
      <c r="E691" s="3"/>
      <c r="F691" s="3"/>
      <c r="G691" s="3"/>
      <c r="H691" s="3"/>
      <c r="I691" s="3"/>
      <c r="J691" s="3"/>
      <c r="K691" s="3"/>
      <c r="L691" s="3" t="s">
        <v>300</v>
      </c>
    </row>
    <row r="693" spans="1:12" ht="33" customHeight="1">
      <c r="A693" s="6"/>
      <c r="B693" s="8" t="s">
        <v>29</v>
      </c>
      <c r="C693" s="6" t="s">
        <v>10</v>
      </c>
      <c r="D693" s="6" t="s">
        <v>239</v>
      </c>
    </row>
    <row r="694" spans="1:12">
      <c r="A694" s="1">
        <v>70</v>
      </c>
      <c r="B694" s="1" t="s">
        <v>94</v>
      </c>
      <c r="C694" s="7">
        <v>24652.813775422524</v>
      </c>
      <c r="D694" s="7">
        <v>24652.813775422524</v>
      </c>
      <c r="E694" s="7"/>
      <c r="F694" s="7"/>
      <c r="G694" s="7"/>
      <c r="H694" s="7"/>
      <c r="I694" s="7"/>
      <c r="J694" s="7"/>
      <c r="K694" s="7"/>
      <c r="L694" s="7"/>
    </row>
    <row r="695" spans="1:12">
      <c r="A695" s="1">
        <v>71</v>
      </c>
      <c r="B695" s="1" t="s">
        <v>95</v>
      </c>
      <c r="C695" s="1">
        <v>4355.8908406667197</v>
      </c>
      <c r="D695" s="1">
        <v>4355.8908406667197</v>
      </c>
    </row>
    <row r="696" spans="1:12">
      <c r="A696" s="1">
        <v>77</v>
      </c>
      <c r="B696" s="1" t="s">
        <v>101</v>
      </c>
      <c r="C696" s="1">
        <v>777595.29228280962</v>
      </c>
      <c r="D696" s="1">
        <v>777595.29228280962</v>
      </c>
    </row>
    <row r="697" spans="1:12">
      <c r="A697" s="1">
        <v>80</v>
      </c>
      <c r="B697" s="1" t="s">
        <v>104</v>
      </c>
      <c r="C697" s="1">
        <v>108736.79082780135</v>
      </c>
      <c r="D697" s="1">
        <v>108736.79082780135</v>
      </c>
    </row>
    <row r="698" spans="1:12">
      <c r="A698" s="1">
        <v>81</v>
      </c>
      <c r="B698" s="1" t="s">
        <v>105</v>
      </c>
      <c r="C698" s="1">
        <v>65002.118404756351</v>
      </c>
      <c r="D698" s="1">
        <v>65002.118404756351</v>
      </c>
    </row>
    <row r="699" spans="1:12">
      <c r="A699" s="1">
        <v>84</v>
      </c>
      <c r="B699" s="1" t="s">
        <v>108</v>
      </c>
      <c r="C699" s="1">
        <v>945205.38668341155</v>
      </c>
      <c r="D699" s="1">
        <v>945205.38668341155</v>
      </c>
    </row>
    <row r="700" spans="1:12">
      <c r="A700" s="1">
        <v>85</v>
      </c>
      <c r="B700" s="1" t="s">
        <v>109</v>
      </c>
      <c r="C700" s="1">
        <v>123195.29165331264</v>
      </c>
      <c r="D700" s="1">
        <v>123195.29165331264</v>
      </c>
    </row>
    <row r="701" spans="1:12">
      <c r="A701" s="1">
        <v>86</v>
      </c>
      <c r="B701" s="1" t="s">
        <v>110</v>
      </c>
      <c r="C701" s="1">
        <v>59469.372845734062</v>
      </c>
      <c r="D701" s="1">
        <v>59469.372845734062</v>
      </c>
    </row>
    <row r="702" spans="1:12">
      <c r="A702" s="1">
        <v>87</v>
      </c>
      <c r="B702" s="1" t="s">
        <v>111</v>
      </c>
      <c r="C702" s="1">
        <v>2858.0757445778127</v>
      </c>
      <c r="D702" s="1">
        <v>2858.0757445778127</v>
      </c>
    </row>
    <row r="703" spans="1:12">
      <c r="A703" s="1">
        <v>88</v>
      </c>
      <c r="B703" s="1" t="s">
        <v>112</v>
      </c>
      <c r="C703" s="1">
        <v>163468.17714509091</v>
      </c>
      <c r="D703" s="1">
        <v>163468.17714509091</v>
      </c>
    </row>
    <row r="704" spans="1:12">
      <c r="A704" s="1">
        <v>90</v>
      </c>
      <c r="B704" s="1" t="s">
        <v>114</v>
      </c>
      <c r="C704" s="1">
        <v>5379.9072839111759</v>
      </c>
      <c r="D704" s="1">
        <v>5379.9072839111759</v>
      </c>
    </row>
    <row r="705" spans="1:4">
      <c r="A705" s="1">
        <v>91</v>
      </c>
      <c r="B705" s="1" t="s">
        <v>115</v>
      </c>
      <c r="C705" s="1">
        <v>116921.28046000144</v>
      </c>
      <c r="D705" s="1">
        <v>116921.28046000144</v>
      </c>
    </row>
    <row r="706" spans="1:4">
      <c r="A706" s="1">
        <v>92</v>
      </c>
      <c r="B706" s="1" t="s">
        <v>116</v>
      </c>
      <c r="C706" s="1">
        <v>1108.077494555569</v>
      </c>
      <c r="D706" s="1">
        <v>1108.077494555569</v>
      </c>
    </row>
    <row r="707" spans="1:4">
      <c r="A707" s="1">
        <v>93</v>
      </c>
      <c r="B707" s="1" t="s">
        <v>117</v>
      </c>
      <c r="C707" s="1">
        <v>134856.85204429057</v>
      </c>
      <c r="D707" s="1">
        <v>134856.85204429057</v>
      </c>
    </row>
    <row r="708" spans="1:4">
      <c r="A708" s="1">
        <v>94</v>
      </c>
      <c r="B708" s="1" t="s">
        <v>118</v>
      </c>
      <c r="C708" s="1">
        <v>51307.808954800632</v>
      </c>
      <c r="D708" s="1">
        <v>51307.808954800632</v>
      </c>
    </row>
    <row r="709" spans="1:4">
      <c r="A709" s="1">
        <v>95</v>
      </c>
      <c r="B709" s="1" t="s">
        <v>119</v>
      </c>
      <c r="C709" s="1">
        <v>253940.79409711424</v>
      </c>
      <c r="D709" s="1">
        <v>253940.79409711424</v>
      </c>
    </row>
    <row r="710" spans="1:4">
      <c r="A710" s="1">
        <v>96</v>
      </c>
      <c r="B710" s="1" t="s">
        <v>120</v>
      </c>
      <c r="C710" s="1">
        <v>28175.736016733681</v>
      </c>
      <c r="D710" s="1">
        <v>28175.736016733681</v>
      </c>
    </row>
    <row r="711" spans="1:4">
      <c r="A711" s="1">
        <v>97</v>
      </c>
      <c r="B711" s="1" t="s">
        <v>121</v>
      </c>
      <c r="C711" s="1">
        <v>23368.972264489177</v>
      </c>
      <c r="D711" s="1">
        <v>23368.972264489177</v>
      </c>
    </row>
    <row r="712" spans="1:4">
      <c r="A712" s="1">
        <v>98</v>
      </c>
      <c r="B712" s="1" t="s">
        <v>122</v>
      </c>
      <c r="C712" s="1">
        <v>4401.7423232000538</v>
      </c>
      <c r="D712" s="1">
        <v>4401.7423232000538</v>
      </c>
    </row>
    <row r="713" spans="1:4">
      <c r="A713" s="1">
        <v>99</v>
      </c>
      <c r="B713" s="1" t="s">
        <v>123</v>
      </c>
      <c r="C713" s="1">
        <v>229.25741266666944</v>
      </c>
      <c r="D713" s="1">
        <v>229.25741266666944</v>
      </c>
    </row>
    <row r="714" spans="1:4">
      <c r="A714" s="1">
        <v>100</v>
      </c>
      <c r="B714" s="1" t="s">
        <v>124</v>
      </c>
      <c r="C714" s="1">
        <v>52056.716502845084</v>
      </c>
      <c r="D714" s="1">
        <v>52056.716502845084</v>
      </c>
    </row>
    <row r="715" spans="1:4">
      <c r="A715" s="1">
        <v>101</v>
      </c>
      <c r="B715" s="1" t="s">
        <v>125</v>
      </c>
      <c r="C715" s="1">
        <v>168.12210262222425</v>
      </c>
      <c r="D715" s="1">
        <v>168.12210262222425</v>
      </c>
    </row>
    <row r="716" spans="1:4">
      <c r="A716" s="1">
        <v>103</v>
      </c>
      <c r="B716" s="1" t="s">
        <v>127</v>
      </c>
      <c r="C716" s="1">
        <v>3255.455259866706</v>
      </c>
      <c r="D716" s="1">
        <v>3255.455259866706</v>
      </c>
    </row>
    <row r="717" spans="1:4">
      <c r="A717" s="1">
        <v>109</v>
      </c>
      <c r="B717" s="1" t="s">
        <v>133</v>
      </c>
      <c r="C717" s="1">
        <v>71505.387010734223</v>
      </c>
      <c r="D717" s="1">
        <v>71505.387010734223</v>
      </c>
    </row>
    <row r="718" spans="1:4">
      <c r="A718" s="1">
        <v>110</v>
      </c>
      <c r="B718" s="1" t="s">
        <v>134</v>
      </c>
      <c r="C718" s="1">
        <v>3820.956877777824</v>
      </c>
      <c r="D718" s="1">
        <v>3820.956877777824</v>
      </c>
    </row>
    <row r="719" spans="1:4">
      <c r="A719" s="1">
        <v>111</v>
      </c>
      <c r="B719" s="1" t="s">
        <v>135</v>
      </c>
      <c r="C719" s="1">
        <v>291049.92729409249</v>
      </c>
      <c r="D719" s="1">
        <v>291049.92729409249</v>
      </c>
    </row>
    <row r="720" spans="1:4">
      <c r="A720" s="1">
        <v>113</v>
      </c>
      <c r="B720" s="1" t="s">
        <v>137</v>
      </c>
      <c r="C720" s="1">
        <v>631298.49534645223</v>
      </c>
      <c r="D720" s="1">
        <v>631298.49534645223</v>
      </c>
    </row>
    <row r="721" spans="1:12">
      <c r="A721" s="1">
        <v>115</v>
      </c>
      <c r="B721" s="1" t="s">
        <v>139</v>
      </c>
      <c r="C721" s="1">
        <v>6755.4517599111932</v>
      </c>
      <c r="D721" s="1">
        <v>6755.4517599111932</v>
      </c>
    </row>
    <row r="722" spans="1:12">
      <c r="A722" s="1">
        <v>116</v>
      </c>
      <c r="B722" s="1" t="s">
        <v>140</v>
      </c>
      <c r="C722" s="1">
        <v>37644.067159867132</v>
      </c>
      <c r="D722" s="1">
        <v>37644.067159867132</v>
      </c>
    </row>
    <row r="723" spans="1:12">
      <c r="A723" s="1">
        <v>117</v>
      </c>
      <c r="B723" s="1" t="s">
        <v>141</v>
      </c>
      <c r="C723" s="1">
        <v>5762.0029716889594</v>
      </c>
      <c r="D723" s="1">
        <v>5762.0029716889594</v>
      </c>
    </row>
    <row r="724" spans="1:12">
      <c r="A724" s="1">
        <v>118</v>
      </c>
      <c r="B724" s="1" t="s">
        <v>142</v>
      </c>
      <c r="C724" s="1">
        <v>272052.12969778117</v>
      </c>
      <c r="D724" s="1">
        <v>272052.12969778117</v>
      </c>
    </row>
    <row r="725" spans="1:12">
      <c r="A725" s="1">
        <v>120</v>
      </c>
      <c r="B725" s="1" t="s">
        <v>144</v>
      </c>
      <c r="C725" s="1">
        <v>19349.325629066905</v>
      </c>
      <c r="D725" s="1">
        <v>19349.325629066905</v>
      </c>
    </row>
    <row r="726" spans="1:12">
      <c r="A726" s="1">
        <v>121</v>
      </c>
      <c r="B726" s="1" t="s">
        <v>145</v>
      </c>
      <c r="C726" s="1">
        <v>15650.639371377971</v>
      </c>
      <c r="D726" s="1">
        <v>15650.639371377971</v>
      </c>
    </row>
    <row r="727" spans="1:12">
      <c r="A727" s="1">
        <v>122</v>
      </c>
      <c r="B727" s="1" t="s">
        <v>146</v>
      </c>
      <c r="C727" s="1">
        <v>57642.955458156262</v>
      </c>
      <c r="D727" s="1">
        <v>57642.955458156262</v>
      </c>
    </row>
    <row r="728" spans="1:12">
      <c r="A728" s="1">
        <v>124</v>
      </c>
      <c r="B728" s="1" t="s">
        <v>148</v>
      </c>
      <c r="C728" s="1">
        <v>3622.2671201333778</v>
      </c>
      <c r="D728" s="1">
        <v>3622.2671201333778</v>
      </c>
    </row>
    <row r="729" spans="1:12">
      <c r="A729" s="1">
        <v>125</v>
      </c>
      <c r="B729" s="1" t="s">
        <v>149</v>
      </c>
      <c r="C729" s="1">
        <v>43161.528891378301</v>
      </c>
      <c r="D729" s="1">
        <v>43161.528891378301</v>
      </c>
    </row>
    <row r="730" spans="1:12">
      <c r="A730" s="1">
        <v>127</v>
      </c>
      <c r="B730" s="1" t="s">
        <v>151</v>
      </c>
      <c r="C730" s="1">
        <v>308863.22825829271</v>
      </c>
      <c r="D730" s="1">
        <v>308863.22825829271</v>
      </c>
    </row>
    <row r="731" spans="1:12">
      <c r="A731" s="1">
        <v>130</v>
      </c>
      <c r="B731" s="1" t="s">
        <v>154</v>
      </c>
      <c r="C731" s="1">
        <v>4638744.6626197044</v>
      </c>
      <c r="D731" s="1">
        <v>4638744.6626197044</v>
      </c>
    </row>
    <row r="732" spans="1:12">
      <c r="A732" s="1">
        <v>131</v>
      </c>
      <c r="B732" s="1" t="s">
        <v>155</v>
      </c>
      <c r="C732" s="1">
        <v>23827.487089822513</v>
      </c>
      <c r="D732" s="1">
        <v>23827.487089822513</v>
      </c>
    </row>
    <row r="733" spans="1:12">
      <c r="A733" s="1">
        <v>133</v>
      </c>
      <c r="B733" s="1" t="s">
        <v>157</v>
      </c>
      <c r="C733" s="1">
        <v>111121.06791953472</v>
      </c>
      <c r="D733" s="1">
        <v>111121.06791953472</v>
      </c>
    </row>
    <row r="734" spans="1:12">
      <c r="A734" s="1">
        <v>134</v>
      </c>
      <c r="B734" s="1" t="s">
        <v>158</v>
      </c>
      <c r="C734" s="1">
        <v>21145.175361622481</v>
      </c>
      <c r="D734" s="1">
        <v>21145.175361622481</v>
      </c>
    </row>
    <row r="736" spans="1:12">
      <c r="A736" s="2" t="s">
        <v>22</v>
      </c>
      <c r="B736" s="3"/>
      <c r="C736" s="3"/>
      <c r="D736" s="3"/>
      <c r="E736" s="3"/>
      <c r="F736" s="3"/>
      <c r="G736" s="3"/>
      <c r="H736" s="3"/>
      <c r="I736" s="3"/>
      <c r="J736" s="3"/>
      <c r="K736" s="3"/>
      <c r="L736" s="3" t="s">
        <v>300</v>
      </c>
    </row>
    <row r="738" spans="1:12" ht="33" customHeight="1">
      <c r="A738" s="6"/>
      <c r="B738" s="8" t="s">
        <v>29</v>
      </c>
      <c r="C738" s="6" t="s">
        <v>10</v>
      </c>
      <c r="D738" s="6" t="s">
        <v>239</v>
      </c>
    </row>
    <row r="739" spans="1:12">
      <c r="A739" s="1">
        <v>138</v>
      </c>
      <c r="B739" s="1" t="s">
        <v>162</v>
      </c>
      <c r="C739" s="7">
        <v>36986.86257688934</v>
      </c>
      <c r="D739" s="7">
        <v>36986.86257688934</v>
      </c>
      <c r="E739" s="7"/>
      <c r="F739" s="7"/>
      <c r="G739" s="7"/>
      <c r="H739" s="7"/>
      <c r="I739" s="7"/>
      <c r="J739" s="7"/>
      <c r="K739" s="7"/>
      <c r="L739" s="7"/>
    </row>
    <row r="740" spans="1:12">
      <c r="A740" s="1">
        <v>140</v>
      </c>
      <c r="B740" s="1" t="s">
        <v>164</v>
      </c>
      <c r="C740" s="1">
        <v>54463.919335845116</v>
      </c>
      <c r="D740" s="1">
        <v>54463.919335845116</v>
      </c>
    </row>
    <row r="741" spans="1:12">
      <c r="A741" s="1">
        <v>142</v>
      </c>
      <c r="B741" s="1" t="s">
        <v>166</v>
      </c>
      <c r="C741" s="1">
        <v>525114.10371300648</v>
      </c>
      <c r="D741" s="1">
        <v>525114.10371300648</v>
      </c>
    </row>
    <row r="742" spans="1:12">
      <c r="A742" s="1">
        <v>143</v>
      </c>
      <c r="B742" s="1" t="s">
        <v>167</v>
      </c>
      <c r="C742" s="1">
        <v>82922.406161534353</v>
      </c>
      <c r="D742" s="1">
        <v>82922.406161534353</v>
      </c>
    </row>
    <row r="743" spans="1:12">
      <c r="A743" s="1">
        <v>144</v>
      </c>
      <c r="B743" s="1" t="s">
        <v>168</v>
      </c>
      <c r="C743" s="1">
        <v>3836.2407052889357</v>
      </c>
      <c r="D743" s="1">
        <v>3836.2407052889357</v>
      </c>
    </row>
    <row r="744" spans="1:12">
      <c r="A744" s="1">
        <v>145</v>
      </c>
      <c r="B744" s="1" t="s">
        <v>169</v>
      </c>
      <c r="C744" s="1">
        <v>2506.5477118222525</v>
      </c>
      <c r="D744" s="1">
        <v>2506.5477118222525</v>
      </c>
    </row>
    <row r="745" spans="1:12">
      <c r="A745" s="1">
        <v>148</v>
      </c>
      <c r="B745" s="1" t="s">
        <v>172</v>
      </c>
      <c r="C745" s="1">
        <v>288803.20464995911</v>
      </c>
      <c r="D745" s="1">
        <v>288803.20464995911</v>
      </c>
    </row>
    <row r="746" spans="1:12">
      <c r="A746" s="1">
        <v>149</v>
      </c>
      <c r="B746" s="1" t="s">
        <v>173</v>
      </c>
      <c r="C746" s="1">
        <v>315427.63217431505</v>
      </c>
      <c r="D746" s="1">
        <v>315427.63217431505</v>
      </c>
    </row>
    <row r="747" spans="1:12">
      <c r="A747" s="1">
        <v>153</v>
      </c>
      <c r="B747" s="1" t="s">
        <v>177</v>
      </c>
      <c r="C747" s="1">
        <v>313073.92273760389</v>
      </c>
      <c r="D747" s="1">
        <v>313073.92273760389</v>
      </c>
    </row>
    <row r="748" spans="1:12">
      <c r="A748" s="1">
        <v>154</v>
      </c>
      <c r="B748" s="1" t="s">
        <v>178</v>
      </c>
      <c r="C748" s="1">
        <v>6098.247176933407</v>
      </c>
      <c r="D748" s="1">
        <v>6098.247176933407</v>
      </c>
    </row>
    <row r="749" spans="1:12">
      <c r="A749" s="1">
        <v>155</v>
      </c>
      <c r="B749" s="1" t="s">
        <v>179</v>
      </c>
      <c r="C749" s="1">
        <v>159914.68724875752</v>
      </c>
      <c r="D749" s="1">
        <v>159914.68724875752</v>
      </c>
    </row>
    <row r="750" spans="1:12">
      <c r="A750" s="1">
        <v>156</v>
      </c>
      <c r="B750" s="1" t="s">
        <v>180</v>
      </c>
      <c r="C750" s="1">
        <v>155749.8442519797</v>
      </c>
      <c r="D750" s="1">
        <v>155749.8442519797</v>
      </c>
    </row>
    <row r="751" spans="1:12">
      <c r="A751" s="1">
        <v>157</v>
      </c>
      <c r="B751" s="1" t="s">
        <v>181</v>
      </c>
      <c r="C751" s="1">
        <v>61.135310044445191</v>
      </c>
      <c r="D751" s="1">
        <v>61.135310044445191</v>
      </c>
    </row>
    <row r="752" spans="1:12">
      <c r="A752" s="1">
        <v>158</v>
      </c>
      <c r="B752" s="1" t="s">
        <v>182</v>
      </c>
      <c r="C752" s="1">
        <v>259305.41755351433</v>
      </c>
      <c r="D752" s="1">
        <v>259305.41755351433</v>
      </c>
    </row>
    <row r="753" spans="1:4">
      <c r="A753" s="1">
        <v>159</v>
      </c>
      <c r="B753" s="1" t="s">
        <v>183</v>
      </c>
      <c r="C753" s="1">
        <v>138700.73466333502</v>
      </c>
      <c r="D753" s="1">
        <v>138700.73466333502</v>
      </c>
    </row>
    <row r="754" spans="1:4">
      <c r="A754" s="1">
        <v>160</v>
      </c>
      <c r="B754" s="1" t="s">
        <v>184</v>
      </c>
      <c r="C754" s="1">
        <v>1211159.2692042594</v>
      </c>
      <c r="D754" s="1">
        <v>1211159.2692042594</v>
      </c>
    </row>
    <row r="755" spans="1:4">
      <c r="A755" s="1">
        <v>161</v>
      </c>
      <c r="B755" s="1" t="s">
        <v>185</v>
      </c>
      <c r="C755" s="1">
        <v>115966.04124055698</v>
      </c>
      <c r="D755" s="1">
        <v>115966.04124055698</v>
      </c>
    </row>
    <row r="756" spans="1:4">
      <c r="A756" s="1">
        <v>163</v>
      </c>
      <c r="B756" s="1" t="s">
        <v>187</v>
      </c>
      <c r="C756" s="1">
        <v>431745.20144762757</v>
      </c>
      <c r="D756" s="1">
        <v>431745.20144762757</v>
      </c>
    </row>
    <row r="757" spans="1:4">
      <c r="A757" s="1">
        <v>164</v>
      </c>
      <c r="B757" s="1" t="s">
        <v>188</v>
      </c>
      <c r="C757" s="1">
        <v>14917.015650844629</v>
      </c>
      <c r="D757" s="1">
        <v>14917.015650844629</v>
      </c>
    </row>
    <row r="758" spans="1:4">
      <c r="A758" s="1">
        <v>165</v>
      </c>
      <c r="B758" s="1" t="s">
        <v>189</v>
      </c>
      <c r="C758" s="1">
        <v>118617.78531373478</v>
      </c>
      <c r="D758" s="1">
        <v>118617.78531373478</v>
      </c>
    </row>
    <row r="759" spans="1:4">
      <c r="A759" s="1">
        <v>166</v>
      </c>
      <c r="B759" s="1" t="s">
        <v>190</v>
      </c>
      <c r="C759" s="1">
        <v>2430.1285742666964</v>
      </c>
      <c r="D759" s="1">
        <v>2430.1285742666964</v>
      </c>
    </row>
    <row r="760" spans="1:4">
      <c r="A760" s="1">
        <v>168</v>
      </c>
      <c r="B760" s="1" t="s">
        <v>192</v>
      </c>
      <c r="C760" s="1">
        <v>19456.312421644685</v>
      </c>
      <c r="D760" s="1">
        <v>19456.312421644685</v>
      </c>
    </row>
    <row r="761" spans="1:4">
      <c r="A761" s="1">
        <v>170</v>
      </c>
      <c r="B761" s="1" t="s">
        <v>194</v>
      </c>
      <c r="C761" s="1">
        <v>422804.1623536275</v>
      </c>
      <c r="D761" s="1">
        <v>422804.1623536275</v>
      </c>
    </row>
    <row r="762" spans="1:4">
      <c r="A762" s="1">
        <v>171</v>
      </c>
      <c r="B762" s="1" t="s">
        <v>195</v>
      </c>
      <c r="C762" s="1">
        <v>32715.032787533735</v>
      </c>
      <c r="D762" s="1">
        <v>32715.032787533735</v>
      </c>
    </row>
    <row r="763" spans="1:4">
      <c r="A763" s="1">
        <v>172</v>
      </c>
      <c r="B763" s="1" t="s">
        <v>196</v>
      </c>
      <c r="C763" s="1">
        <v>24775.084395511418</v>
      </c>
      <c r="D763" s="1">
        <v>24775.084395511418</v>
      </c>
    </row>
    <row r="764" spans="1:4">
      <c r="A764" s="1">
        <v>174</v>
      </c>
      <c r="B764" s="1" t="s">
        <v>198</v>
      </c>
      <c r="C764" s="1">
        <v>764.19137555556483</v>
      </c>
      <c r="D764" s="1">
        <v>764.19137555556483</v>
      </c>
    </row>
    <row r="765" spans="1:4">
      <c r="A765" s="1">
        <v>175</v>
      </c>
      <c r="B765" s="1" t="s">
        <v>199</v>
      </c>
      <c r="C765" s="1">
        <v>52591.650465733983</v>
      </c>
      <c r="D765" s="1">
        <v>52591.650465733983</v>
      </c>
    </row>
    <row r="766" spans="1:4">
      <c r="A766" s="1">
        <v>176</v>
      </c>
      <c r="B766" s="1" t="s">
        <v>200</v>
      </c>
      <c r="C766" s="1">
        <v>23185.566334355837</v>
      </c>
      <c r="D766" s="1">
        <v>23185.566334355837</v>
      </c>
    </row>
    <row r="767" spans="1:4">
      <c r="A767" s="1">
        <v>179</v>
      </c>
      <c r="B767" s="1" t="s">
        <v>203</v>
      </c>
      <c r="C767" s="1">
        <v>6113.5310044445187</v>
      </c>
      <c r="D767" s="1">
        <v>6113.5310044445187</v>
      </c>
    </row>
    <row r="768" spans="1:4">
      <c r="A768" s="1">
        <v>180</v>
      </c>
      <c r="B768" s="1" t="s">
        <v>204</v>
      </c>
      <c r="C768" s="1">
        <v>274711.51568471448</v>
      </c>
      <c r="D768" s="1">
        <v>274711.51568471448</v>
      </c>
    </row>
    <row r="769" spans="1:12">
      <c r="A769" s="1">
        <v>182</v>
      </c>
      <c r="B769" s="1" t="s">
        <v>206</v>
      </c>
      <c r="C769" s="1">
        <v>7687.7652380889822</v>
      </c>
      <c r="D769" s="1">
        <v>7687.7652380889822</v>
      </c>
    </row>
    <row r="770" spans="1:12">
      <c r="A770" s="1">
        <v>183</v>
      </c>
      <c r="B770" s="1" t="s">
        <v>207</v>
      </c>
      <c r="C770" s="1">
        <v>523225.0226326331</v>
      </c>
      <c r="D770" s="1">
        <v>523225.0226326331</v>
      </c>
    </row>
    <row r="771" spans="1:12">
      <c r="A771" s="1">
        <v>185</v>
      </c>
      <c r="B771" s="1" t="s">
        <v>209</v>
      </c>
      <c r="C771" s="1">
        <v>71749.928250911995</v>
      </c>
      <c r="D771" s="1">
        <v>71749.928250911995</v>
      </c>
    </row>
    <row r="772" spans="1:12">
      <c r="A772" s="1">
        <v>186</v>
      </c>
      <c r="B772" s="1" t="s">
        <v>210</v>
      </c>
      <c r="C772" s="1">
        <v>77664.76949771207</v>
      </c>
      <c r="D772" s="1">
        <v>77664.76949771207</v>
      </c>
    </row>
    <row r="773" spans="1:12">
      <c r="A773" s="1">
        <v>188</v>
      </c>
      <c r="B773" s="1" t="s">
        <v>212</v>
      </c>
      <c r="C773" s="1">
        <v>2375305.4849843401</v>
      </c>
      <c r="D773" s="1">
        <v>2375305.4849843401</v>
      </c>
    </row>
    <row r="774" spans="1:12">
      <c r="A774" s="1">
        <v>189</v>
      </c>
      <c r="B774" s="1" t="s">
        <v>213</v>
      </c>
      <c r="C774" s="1">
        <v>36161.535891289335</v>
      </c>
      <c r="D774" s="1">
        <v>36161.535891289335</v>
      </c>
    </row>
    <row r="775" spans="1:12">
      <c r="A775" s="1">
        <v>190</v>
      </c>
      <c r="B775" s="1" t="s">
        <v>214</v>
      </c>
      <c r="C775" s="1">
        <v>53309.990358756208</v>
      </c>
      <c r="D775" s="1">
        <v>53309.990358756208</v>
      </c>
    </row>
    <row r="776" spans="1:12">
      <c r="A776" s="1">
        <v>192</v>
      </c>
      <c r="B776" s="1" t="s">
        <v>216</v>
      </c>
      <c r="C776" s="1">
        <v>5792.5706267111809</v>
      </c>
      <c r="D776" s="1">
        <v>5792.5706267111809</v>
      </c>
    </row>
    <row r="777" spans="1:12">
      <c r="A777" s="1">
        <v>196</v>
      </c>
      <c r="B777" s="1" t="s">
        <v>220</v>
      </c>
      <c r="C777" s="1">
        <v>688666.34190940857</v>
      </c>
      <c r="D777" s="1">
        <v>688666.34190940857</v>
      </c>
    </row>
    <row r="778" spans="1:12">
      <c r="A778" s="1">
        <v>198</v>
      </c>
      <c r="B778" s="1" t="s">
        <v>222</v>
      </c>
      <c r="C778" s="1">
        <v>136843.74962073503</v>
      </c>
      <c r="D778" s="1">
        <v>136843.74962073503</v>
      </c>
    </row>
    <row r="779" spans="1:12">
      <c r="A779" s="1">
        <v>201</v>
      </c>
      <c r="B779" s="1" t="s">
        <v>225</v>
      </c>
      <c r="C779" s="1">
        <v>17370.069966377992</v>
      </c>
      <c r="D779" s="1">
        <v>17370.069966377992</v>
      </c>
    </row>
    <row r="781" spans="1:12">
      <c r="A781" s="2" t="s">
        <v>22</v>
      </c>
      <c r="B781" s="3"/>
      <c r="C781" s="3"/>
      <c r="D781" s="3"/>
      <c r="E781" s="3"/>
      <c r="F781" s="3"/>
      <c r="G781" s="3"/>
      <c r="H781" s="3"/>
      <c r="I781" s="3"/>
      <c r="J781" s="3"/>
      <c r="K781" s="3"/>
      <c r="L781" s="3" t="s">
        <v>300</v>
      </c>
    </row>
    <row r="783" spans="1:12" ht="33" customHeight="1">
      <c r="A783" s="6"/>
      <c r="B783" s="8" t="s">
        <v>29</v>
      </c>
      <c r="C783" s="6" t="s">
        <v>10</v>
      </c>
      <c r="D783" s="6" t="s">
        <v>239</v>
      </c>
    </row>
    <row r="784" spans="1:12">
      <c r="A784" s="1">
        <v>203</v>
      </c>
      <c r="B784" s="1" t="s">
        <v>227</v>
      </c>
      <c r="C784" s="7">
        <v>578760.3382770071</v>
      </c>
      <c r="D784" s="7">
        <v>578760.3382770071</v>
      </c>
      <c r="E784" s="7"/>
      <c r="F784" s="7"/>
      <c r="G784" s="7"/>
      <c r="H784" s="7"/>
      <c r="I784" s="7"/>
      <c r="J784" s="7"/>
      <c r="K784" s="7"/>
      <c r="L784" s="7"/>
    </row>
    <row r="785" spans="1:12">
      <c r="A785" s="1">
        <v>204</v>
      </c>
      <c r="B785" s="1" t="s">
        <v>228</v>
      </c>
      <c r="C785" s="1">
        <v>74118.921515134236</v>
      </c>
      <c r="D785" s="1">
        <v>74118.921515134236</v>
      </c>
    </row>
    <row r="786" spans="1:12">
      <c r="A786" s="1">
        <v>205</v>
      </c>
      <c r="B786" s="1" t="s">
        <v>229</v>
      </c>
      <c r="C786" s="1">
        <v>33991.232384711526</v>
      </c>
      <c r="D786" s="1">
        <v>33991.232384711526</v>
      </c>
    </row>
    <row r="787" spans="1:12">
      <c r="A787" s="1">
        <v>206</v>
      </c>
      <c r="B787" s="1" t="s">
        <v>230</v>
      </c>
      <c r="C787" s="1">
        <v>70840.540514000881</v>
      </c>
      <c r="D787" s="1">
        <v>70840.540514000881</v>
      </c>
    </row>
    <row r="788" spans="1:12">
      <c r="A788" s="1">
        <v>207</v>
      </c>
      <c r="B788" s="1" t="s">
        <v>231</v>
      </c>
      <c r="C788" s="1">
        <v>19815.482368155797</v>
      </c>
      <c r="D788" s="1">
        <v>19815.482368155797</v>
      </c>
    </row>
    <row r="789" spans="1:12">
      <c r="A789" s="1">
        <v>208</v>
      </c>
      <c r="B789" s="1" t="s">
        <v>232</v>
      </c>
      <c r="C789" s="1">
        <v>4034.9304629333819</v>
      </c>
      <c r="D789" s="1">
        <v>4034.9304629333819</v>
      </c>
    </row>
    <row r="790" spans="1:12">
      <c r="A790" s="1">
        <v>211</v>
      </c>
      <c r="B790" s="1" t="s">
        <v>235</v>
      </c>
      <c r="C790" s="1">
        <v>6831.8708974667497</v>
      </c>
      <c r="D790" s="1">
        <v>6831.8708974667497</v>
      </c>
    </row>
    <row r="791" spans="1:12">
      <c r="A791" s="1">
        <v>213</v>
      </c>
      <c r="B791" s="1" t="s">
        <v>237</v>
      </c>
      <c r="C791" s="1">
        <v>493323.74248989497</v>
      </c>
      <c r="D791" s="1">
        <v>493323.74248989497</v>
      </c>
    </row>
    <row r="793" spans="1:12" ht="12" customHeight="1" thickBot="1">
      <c r="A793" s="2" t="s">
        <v>239</v>
      </c>
      <c r="C793" s="9">
        <v>23793059.351324085</v>
      </c>
      <c r="D793" s="9">
        <v>23793059.351324085</v>
      </c>
      <c r="E793" s="7"/>
      <c r="F793" s="7"/>
      <c r="G793" s="7"/>
      <c r="H793" s="7"/>
      <c r="I793" s="7"/>
      <c r="J793" s="7"/>
      <c r="K793" s="7"/>
      <c r="L793" s="7"/>
    </row>
    <row r="835" spans="1:13">
      <c r="A835" s="2" t="s">
        <v>240</v>
      </c>
      <c r="B835" s="3"/>
      <c r="C835" s="3"/>
      <c r="D835" s="3"/>
      <c r="E835" s="3"/>
      <c r="F835" s="3"/>
      <c r="G835" s="3"/>
      <c r="H835" s="3"/>
      <c r="I835" s="3"/>
      <c r="J835" s="3"/>
      <c r="K835" s="3"/>
      <c r="L835" s="3" t="s">
        <v>309</v>
      </c>
    </row>
    <row r="836" spans="1:13">
      <c r="C836" s="7"/>
      <c r="D836" s="7"/>
      <c r="E836" s="7"/>
      <c r="F836" s="7"/>
      <c r="G836" s="7"/>
      <c r="H836" s="7"/>
      <c r="I836" s="7"/>
      <c r="J836" s="7"/>
      <c r="K836" s="7"/>
      <c r="L836" s="7"/>
    </row>
    <row r="837" spans="1:13" ht="33" customHeight="1">
      <c r="A837" s="10" t="s">
        <v>242</v>
      </c>
      <c r="B837" s="8"/>
      <c r="C837" s="6"/>
      <c r="D837" s="6" t="s">
        <v>243</v>
      </c>
      <c r="E837" s="6" t="s">
        <v>244</v>
      </c>
      <c r="F837" s="6" t="s">
        <v>13</v>
      </c>
      <c r="G837" s="5"/>
      <c r="H837" s="5"/>
      <c r="I837" s="5"/>
      <c r="J837" s="5"/>
      <c r="K837" s="5"/>
      <c r="L837" s="5"/>
    </row>
    <row r="838" spans="1:13">
      <c r="A838" s="1" t="s">
        <v>245</v>
      </c>
      <c r="C838" s="7"/>
      <c r="D838" s="7"/>
      <c r="E838" s="7"/>
      <c r="F838" s="7"/>
      <c r="G838" s="7"/>
      <c r="H838" s="7"/>
      <c r="I838" s="7"/>
      <c r="J838" s="7"/>
      <c r="K838" s="7"/>
      <c r="L838" s="7"/>
    </row>
    <row r="839" spans="1:13">
      <c r="B839" s="1" t="s">
        <v>246</v>
      </c>
      <c r="C839" s="1" t="s">
        <v>247</v>
      </c>
      <c r="D839" s="1">
        <v>0</v>
      </c>
      <c r="E839" s="1">
        <v>0</v>
      </c>
      <c r="F839" s="1">
        <v>0</v>
      </c>
    </row>
    <row r="840" spans="1:13">
      <c r="A840" s="13"/>
      <c r="B840" s="13" t="s">
        <v>248</v>
      </c>
      <c r="C840" s="13"/>
      <c r="D840" s="13"/>
      <c r="E840" s="13">
        <v>0</v>
      </c>
      <c r="F840" s="13">
        <v>0</v>
      </c>
      <c r="G840" s="13"/>
      <c r="H840" s="13"/>
      <c r="I840" s="13"/>
      <c r="J840" s="13"/>
      <c r="K840" s="13"/>
      <c r="L840" s="13"/>
      <c r="M840" s="13"/>
    </row>
    <row r="841" spans="1:13">
      <c r="B841" s="1" t="s">
        <v>249</v>
      </c>
      <c r="C841" s="1" t="s">
        <v>250</v>
      </c>
      <c r="D841" s="11">
        <v>0</v>
      </c>
      <c r="E841" s="11">
        <v>0</v>
      </c>
      <c r="F841" s="11">
        <v>0</v>
      </c>
    </row>
    <row r="842" spans="1:13">
      <c r="A842" s="1" t="s">
        <v>251</v>
      </c>
      <c r="D842" s="1">
        <v>0</v>
      </c>
      <c r="E842" s="1">
        <v>0</v>
      </c>
      <c r="F842" s="1">
        <v>0</v>
      </c>
    </row>
    <row r="844" spans="1:13">
      <c r="A844" s="1" t="s">
        <v>252</v>
      </c>
    </row>
    <row r="845" spans="1:13">
      <c r="B845" s="1" t="s">
        <v>301</v>
      </c>
      <c r="C845" s="1" t="s">
        <v>250</v>
      </c>
      <c r="D845" s="11">
        <v>0</v>
      </c>
      <c r="E845" s="11">
        <v>0</v>
      </c>
      <c r="F845" s="11">
        <v>0</v>
      </c>
    </row>
    <row r="846" spans="1:13">
      <c r="A846" s="1" t="s">
        <v>273</v>
      </c>
      <c r="D846" s="1">
        <v>0</v>
      </c>
      <c r="E846" s="1">
        <v>0</v>
      </c>
      <c r="F846" s="1">
        <v>0</v>
      </c>
    </row>
    <row r="848" spans="1:13">
      <c r="A848" s="2" t="s">
        <v>274</v>
      </c>
      <c r="D848" s="1">
        <v>0</v>
      </c>
      <c r="E848" s="1">
        <v>0</v>
      </c>
      <c r="F848" s="1">
        <v>0</v>
      </c>
    </row>
    <row r="850" spans="1:12">
      <c r="A850" s="1" t="s">
        <v>275</v>
      </c>
      <c r="D850" s="11"/>
      <c r="E850" s="11"/>
      <c r="F850" s="11"/>
    </row>
    <row r="851" spans="1:12">
      <c r="A851" s="1" t="s">
        <v>276</v>
      </c>
      <c r="D851" s="1">
        <v>0</v>
      </c>
      <c r="E851" s="1">
        <v>0</v>
      </c>
      <c r="F851" s="1">
        <v>0</v>
      </c>
    </row>
    <row r="853" spans="1:12">
      <c r="A853" s="2" t="s">
        <v>277</v>
      </c>
      <c r="D853" s="1">
        <v>0</v>
      </c>
      <c r="E853" s="1">
        <v>0</v>
      </c>
      <c r="F853" s="1">
        <v>0</v>
      </c>
    </row>
    <row r="855" spans="1:12">
      <c r="A855" s="1" t="s">
        <v>278</v>
      </c>
      <c r="E855" s="1">
        <v>0</v>
      </c>
      <c r="F855" s="1">
        <v>0</v>
      </c>
    </row>
    <row r="857" spans="1:12" ht="12" customHeight="1" thickBot="1">
      <c r="A857" s="2" t="s">
        <v>279</v>
      </c>
      <c r="C857" s="7"/>
      <c r="D857" s="9">
        <v>0</v>
      </c>
      <c r="E857" s="9"/>
      <c r="F857" s="9">
        <v>0</v>
      </c>
      <c r="G857" s="7"/>
      <c r="H857" s="7"/>
      <c r="I857" s="7"/>
      <c r="J857" s="7"/>
      <c r="K857" s="7"/>
      <c r="L857" s="7"/>
    </row>
    <row r="859" spans="1:12">
      <c r="A859" s="2" t="s">
        <v>302</v>
      </c>
      <c r="B859" s="3"/>
      <c r="C859" s="3"/>
      <c r="D859" s="3"/>
      <c r="E859" s="3"/>
      <c r="F859" s="3"/>
      <c r="G859" s="3"/>
      <c r="H859" s="3"/>
      <c r="I859" s="3"/>
      <c r="J859" s="3"/>
      <c r="K859" s="3"/>
      <c r="L859" s="3" t="s">
        <v>309</v>
      </c>
    </row>
    <row r="861" spans="1:12" ht="33" customHeight="1">
      <c r="A861" s="6"/>
      <c r="B861" s="8" t="s">
        <v>29</v>
      </c>
      <c r="C861" s="6" t="s">
        <v>303</v>
      </c>
      <c r="D861" s="6" t="s">
        <v>304</v>
      </c>
      <c r="E861" s="6" t="s">
        <v>13</v>
      </c>
    </row>
    <row r="862" spans="1:12">
      <c r="A862" s="1">
        <v>1</v>
      </c>
      <c r="B862" s="1" t="s">
        <v>9</v>
      </c>
      <c r="C862" s="7">
        <v>17271.758611115562</v>
      </c>
      <c r="D862" s="7">
        <v>0</v>
      </c>
      <c r="E862" s="7">
        <v>17271.758611115562</v>
      </c>
      <c r="F862" s="7"/>
      <c r="G862" s="7"/>
      <c r="H862" s="7"/>
      <c r="I862" s="7"/>
      <c r="J862" s="7"/>
      <c r="K862" s="7"/>
      <c r="L862" s="7"/>
    </row>
    <row r="863" spans="1:12">
      <c r="A863" s="1">
        <v>1</v>
      </c>
      <c r="B863" s="1" t="s">
        <v>13</v>
      </c>
      <c r="C863" s="1">
        <v>224849.61243095063</v>
      </c>
      <c r="D863" s="1">
        <v>0</v>
      </c>
      <c r="E863" s="1">
        <v>224849.61243095063</v>
      </c>
    </row>
    <row r="864" spans="1:12">
      <c r="B864" s="1" t="s">
        <v>305</v>
      </c>
      <c r="C864" s="1">
        <v>242121.3710420662</v>
      </c>
      <c r="D864" s="1">
        <v>0</v>
      </c>
      <c r="E864" s="1">
        <v>242121.3710420662</v>
      </c>
    </row>
    <row r="866" spans="1:12">
      <c r="A866" s="2" t="s">
        <v>306</v>
      </c>
      <c r="C866" s="12">
        <v>242121.3710420662</v>
      </c>
      <c r="D866" s="12">
        <v>0</v>
      </c>
      <c r="E866" s="12">
        <v>242121.3710420662</v>
      </c>
    </row>
    <row r="868" spans="1:12" ht="12" customHeight="1" thickBot="1">
      <c r="A868" s="2" t="s">
        <v>307</v>
      </c>
      <c r="C868" s="9"/>
      <c r="D868" s="9">
        <v>242121.3710420662</v>
      </c>
      <c r="E868" s="9">
        <v>242121.3710420662</v>
      </c>
      <c r="F868" s="7"/>
      <c r="G868" s="7"/>
      <c r="H868" s="7"/>
      <c r="I868" s="7"/>
      <c r="J868" s="7"/>
      <c r="K868" s="7"/>
      <c r="L868" s="7"/>
    </row>
    <row r="869" spans="1:12" ht="11.25" thickTop="1">
      <c r="C869" s="24"/>
      <c r="D869" s="24"/>
      <c r="E869" s="24">
        <v>1.0000015324654457</v>
      </c>
      <c r="F869" s="24"/>
      <c r="G869" s="24"/>
      <c r="H869" s="24"/>
      <c r="I869" s="24"/>
      <c r="J869" s="24"/>
      <c r="K869" s="24"/>
      <c r="L869" s="24"/>
    </row>
    <row r="870" spans="1:12">
      <c r="A870" s="2" t="s">
        <v>296</v>
      </c>
      <c r="B870" s="3"/>
      <c r="C870" s="14"/>
      <c r="D870" s="19"/>
      <c r="E870" s="3"/>
      <c r="F870" s="3"/>
      <c r="G870" s="3"/>
      <c r="H870" s="3"/>
      <c r="I870" s="3"/>
      <c r="J870" s="3"/>
      <c r="K870" s="3"/>
      <c r="L870" s="3" t="s">
        <v>309</v>
      </c>
    </row>
    <row r="871" spans="1:12">
      <c r="C871" s="15"/>
      <c r="D871" s="20"/>
    </row>
    <row r="872" spans="1:12" ht="33" customHeight="1">
      <c r="A872" s="8"/>
      <c r="B872" s="6" t="s">
        <v>29</v>
      </c>
      <c r="C872" s="16" t="s">
        <v>285</v>
      </c>
      <c r="D872" s="21" t="s">
        <v>286</v>
      </c>
      <c r="E872" s="6" t="s">
        <v>287</v>
      </c>
      <c r="F872" s="6" t="s">
        <v>288</v>
      </c>
      <c r="G872" s="6" t="s">
        <v>289</v>
      </c>
      <c r="H872" s="6" t="s">
        <v>290</v>
      </c>
      <c r="I872" s="6" t="s">
        <v>239</v>
      </c>
    </row>
    <row r="873" spans="1:12">
      <c r="A873" s="1">
        <v>5</v>
      </c>
      <c r="B873" s="1" t="s">
        <v>30</v>
      </c>
      <c r="C873" s="15">
        <v>15</v>
      </c>
      <c r="D873" s="20">
        <v>0.29411764705882354</v>
      </c>
      <c r="E873" s="7">
        <v>71212.16795354888</v>
      </c>
      <c r="F873" s="7">
        <v>0</v>
      </c>
      <c r="G873" s="7">
        <v>71212.16795354888</v>
      </c>
      <c r="H873" s="7">
        <v>0</v>
      </c>
      <c r="I873" s="7">
        <v>71212.16795354888</v>
      </c>
      <c r="J873" s="7"/>
      <c r="K873" s="7"/>
      <c r="L873" s="7"/>
    </row>
    <row r="874" spans="1:12">
      <c r="A874" s="1">
        <v>7</v>
      </c>
      <c r="B874" s="1" t="s">
        <v>32</v>
      </c>
      <c r="C874" s="15">
        <v>3</v>
      </c>
      <c r="D874" s="20">
        <v>5.8823529411764705E-2</v>
      </c>
      <c r="E874" s="1">
        <v>14242.433590709777</v>
      </c>
      <c r="F874" s="1">
        <v>0</v>
      </c>
      <c r="G874" s="1">
        <v>14242.433590709777</v>
      </c>
      <c r="H874" s="1">
        <v>0</v>
      </c>
      <c r="I874" s="1">
        <v>14242.433590709777</v>
      </c>
    </row>
    <row r="875" spans="1:12">
      <c r="A875" s="1">
        <v>10</v>
      </c>
      <c r="B875" s="1" t="s">
        <v>35</v>
      </c>
      <c r="C875" s="15">
        <v>18</v>
      </c>
      <c r="D875" s="20">
        <v>0.35294117647058826</v>
      </c>
      <c r="E875" s="1">
        <v>85454.601544258665</v>
      </c>
      <c r="F875" s="1">
        <v>0</v>
      </c>
      <c r="G875" s="1">
        <v>85454.601544258665</v>
      </c>
      <c r="H875" s="1">
        <v>0</v>
      </c>
      <c r="I875" s="1">
        <v>85454.601544258665</v>
      </c>
    </row>
    <row r="876" spans="1:12">
      <c r="A876" s="1">
        <v>11</v>
      </c>
      <c r="B876" s="1" t="s">
        <v>36</v>
      </c>
      <c r="C876" s="15">
        <v>2</v>
      </c>
      <c r="D876" s="20">
        <v>3.9215686274509803E-2</v>
      </c>
      <c r="E876" s="1">
        <v>9494.9557271398498</v>
      </c>
      <c r="F876" s="1">
        <v>0</v>
      </c>
      <c r="G876" s="1">
        <v>9494.9557271398498</v>
      </c>
      <c r="H876" s="1">
        <v>0</v>
      </c>
      <c r="I876" s="1">
        <v>9494.9557271398498</v>
      </c>
    </row>
    <row r="877" spans="1:12">
      <c r="A877" s="1">
        <v>12</v>
      </c>
      <c r="B877" s="1" t="s">
        <v>37</v>
      </c>
      <c r="C877" s="15">
        <v>9</v>
      </c>
      <c r="D877" s="20">
        <v>0.17647058823529413</v>
      </c>
      <c r="E877" s="1">
        <v>42727.300772129325</v>
      </c>
      <c r="F877" s="1">
        <v>0</v>
      </c>
      <c r="G877" s="1">
        <v>42727.300772129325</v>
      </c>
      <c r="H877" s="1">
        <v>0</v>
      </c>
      <c r="I877" s="1">
        <v>42727.300772129325</v>
      </c>
    </row>
    <row r="878" spans="1:12">
      <c r="A878" s="1">
        <v>18</v>
      </c>
      <c r="B878" s="1" t="s">
        <v>43</v>
      </c>
      <c r="C878" s="15">
        <v>4</v>
      </c>
      <c r="D878" s="20">
        <v>7.8431372549019607E-2</v>
      </c>
      <c r="E878" s="1">
        <v>18989.9114542797</v>
      </c>
      <c r="F878" s="1">
        <v>0</v>
      </c>
      <c r="G878" s="1">
        <v>18989.9114542797</v>
      </c>
      <c r="H878" s="1">
        <v>0</v>
      </c>
      <c r="I878" s="1">
        <v>18989.9114542797</v>
      </c>
    </row>
    <row r="879" spans="1:12">
      <c r="C879" s="15"/>
      <c r="D879" s="20"/>
    </row>
    <row r="880" spans="1:12">
      <c r="A880" s="2" t="s">
        <v>291</v>
      </c>
      <c r="C880" s="17">
        <v>51</v>
      </c>
      <c r="D880" s="22">
        <v>1</v>
      </c>
      <c r="E880" s="12">
        <v>242121.3710420662</v>
      </c>
      <c r="F880" s="12">
        <v>0</v>
      </c>
      <c r="G880" s="12">
        <v>242121.3710420662</v>
      </c>
      <c r="H880" s="12">
        <v>0</v>
      </c>
      <c r="I880" s="12">
        <v>242121.3710420662</v>
      </c>
    </row>
    <row r="881" spans="1:12">
      <c r="C881" s="15"/>
      <c r="D881" s="20"/>
    </row>
    <row r="882" spans="1:12">
      <c r="A882" s="1" t="s">
        <v>292</v>
      </c>
      <c r="C882" s="15"/>
      <c r="D882" s="20"/>
      <c r="G882" s="1">
        <v>0</v>
      </c>
      <c r="I882" s="1">
        <v>0</v>
      </c>
    </row>
    <row r="883" spans="1:12">
      <c r="C883" s="15"/>
      <c r="D883" s="20"/>
    </row>
    <row r="884" spans="1:12" ht="12" customHeight="1" thickBot="1">
      <c r="A884" s="2" t="s">
        <v>239</v>
      </c>
      <c r="C884" s="18"/>
      <c r="D884" s="23"/>
      <c r="E884" s="9"/>
      <c r="F884" s="9"/>
      <c r="G884" s="9">
        <v>242121.3710420662</v>
      </c>
      <c r="H884" s="9"/>
      <c r="I884" s="9">
        <v>242121.3710420662</v>
      </c>
    </row>
    <row r="885" spans="1:12" ht="11.25" thickTop="1">
      <c r="A885" s="1" t="s">
        <v>475</v>
      </c>
      <c r="C885" s="15"/>
      <c r="D885" s="20"/>
    </row>
    <row r="886" spans="1:12">
      <c r="A886" s="1" t="s">
        <v>456</v>
      </c>
      <c r="C886" s="15"/>
      <c r="D886" s="20"/>
    </row>
    <row r="887" spans="1:12">
      <c r="A887" s="2" t="s">
        <v>22</v>
      </c>
      <c r="B887" s="3"/>
      <c r="C887" s="14"/>
      <c r="D887" s="19"/>
      <c r="E887" s="3"/>
      <c r="F887" s="3"/>
      <c r="G887" s="3"/>
      <c r="H887" s="3"/>
      <c r="I887" s="3"/>
      <c r="J887" s="3"/>
      <c r="K887" s="3"/>
      <c r="L887" s="3" t="s">
        <v>309</v>
      </c>
    </row>
    <row r="889" spans="1:12" ht="33" customHeight="1">
      <c r="A889" s="6"/>
      <c r="B889" s="8" t="s">
        <v>29</v>
      </c>
      <c r="C889" s="6" t="s">
        <v>13</v>
      </c>
      <c r="D889" s="6" t="s">
        <v>239</v>
      </c>
    </row>
    <row r="890" spans="1:12">
      <c r="A890" s="1">
        <v>5</v>
      </c>
      <c r="B890" s="1" t="s">
        <v>30</v>
      </c>
      <c r="C890" s="7">
        <v>71212.16795354888</v>
      </c>
      <c r="D890" s="7">
        <v>71212.16795354888</v>
      </c>
      <c r="E890" s="7"/>
      <c r="F890" s="7"/>
      <c r="G890" s="7"/>
      <c r="H890" s="7"/>
      <c r="I890" s="7"/>
      <c r="J890" s="7"/>
      <c r="K890" s="7"/>
      <c r="L890" s="7"/>
    </row>
    <row r="891" spans="1:12">
      <c r="A891" s="1">
        <v>7</v>
      </c>
      <c r="B891" s="1" t="s">
        <v>32</v>
      </c>
      <c r="C891" s="1">
        <v>14242.433590709777</v>
      </c>
      <c r="D891" s="1">
        <v>14242.433590709777</v>
      </c>
    </row>
    <row r="892" spans="1:12">
      <c r="A892" s="1">
        <v>10</v>
      </c>
      <c r="B892" s="1" t="s">
        <v>35</v>
      </c>
      <c r="C892" s="1">
        <v>85454.601544258665</v>
      </c>
      <c r="D892" s="1">
        <v>85454.601544258665</v>
      </c>
    </row>
    <row r="893" spans="1:12">
      <c r="A893" s="1">
        <v>11</v>
      </c>
      <c r="B893" s="1" t="s">
        <v>36</v>
      </c>
      <c r="C893" s="1">
        <v>9494.9557271398498</v>
      </c>
      <c r="D893" s="1">
        <v>9494.9557271398498</v>
      </c>
    </row>
    <row r="894" spans="1:12">
      <c r="A894" s="1">
        <v>12</v>
      </c>
      <c r="B894" s="1" t="s">
        <v>37</v>
      </c>
      <c r="C894" s="1">
        <v>42727.300772129325</v>
      </c>
      <c r="D894" s="1">
        <v>42727.300772129325</v>
      </c>
    </row>
    <row r="895" spans="1:12">
      <c r="A895" s="1">
        <v>18</v>
      </c>
      <c r="B895" s="1" t="s">
        <v>43</v>
      </c>
      <c r="C895" s="1">
        <v>18989.9114542797</v>
      </c>
      <c r="D895" s="1">
        <v>18989.9114542797</v>
      </c>
    </row>
    <row r="897" spans="1:12" ht="12" customHeight="1" thickBot="1">
      <c r="A897" s="2" t="s">
        <v>239</v>
      </c>
      <c r="C897" s="9">
        <v>242121.3710420662</v>
      </c>
      <c r="D897" s="9">
        <v>242121.3710420662</v>
      </c>
      <c r="E897" s="7"/>
      <c r="F897" s="7"/>
      <c r="G897" s="7"/>
      <c r="H897" s="7"/>
      <c r="I897" s="7"/>
      <c r="J897" s="7"/>
      <c r="K897" s="7"/>
      <c r="L897" s="7"/>
    </row>
    <row r="939" spans="1:13">
      <c r="A939" s="2" t="s">
        <v>240</v>
      </c>
      <c r="B939" s="3"/>
      <c r="C939" s="3"/>
      <c r="D939" s="3"/>
      <c r="E939" s="3"/>
      <c r="F939" s="3"/>
      <c r="G939" s="3"/>
      <c r="H939" s="3"/>
      <c r="I939" s="3"/>
      <c r="J939" s="3"/>
      <c r="K939" s="3"/>
      <c r="L939" s="3" t="s">
        <v>310</v>
      </c>
    </row>
    <row r="940" spans="1:13">
      <c r="C940" s="7"/>
      <c r="D940" s="7"/>
      <c r="E940" s="7"/>
      <c r="F940" s="7"/>
      <c r="G940" s="7"/>
      <c r="H940" s="7"/>
      <c r="I940" s="7"/>
      <c r="J940" s="7"/>
      <c r="K940" s="7"/>
      <c r="L940" s="7"/>
    </row>
    <row r="941" spans="1:13" ht="33" customHeight="1">
      <c r="A941" s="10" t="s">
        <v>242</v>
      </c>
      <c r="B941" s="8"/>
      <c r="C941" s="6"/>
      <c r="D941" s="6" t="s">
        <v>243</v>
      </c>
      <c r="E941" s="6" t="s">
        <v>244</v>
      </c>
      <c r="F941" s="6" t="s">
        <v>15</v>
      </c>
      <c r="G941" s="5"/>
      <c r="H941" s="5"/>
      <c r="I941" s="5"/>
      <c r="J941" s="5"/>
      <c r="K941" s="5"/>
      <c r="L941" s="5"/>
    </row>
    <row r="942" spans="1:13">
      <c r="A942" s="1" t="s">
        <v>245</v>
      </c>
      <c r="C942" s="7"/>
      <c r="D942" s="7"/>
      <c r="E942" s="7"/>
      <c r="F942" s="7"/>
      <c r="G942" s="7"/>
      <c r="H942" s="7"/>
      <c r="I942" s="7"/>
      <c r="J942" s="7"/>
      <c r="K942" s="7"/>
      <c r="L942" s="7"/>
    </row>
    <row r="943" spans="1:13">
      <c r="B943" s="1" t="s">
        <v>246</v>
      </c>
      <c r="C943" s="1" t="s">
        <v>247</v>
      </c>
      <c r="D943" s="1">
        <v>0</v>
      </c>
      <c r="E943" s="1">
        <v>0</v>
      </c>
      <c r="F943" s="1">
        <v>0</v>
      </c>
    </row>
    <row r="944" spans="1:13">
      <c r="A944" s="13"/>
      <c r="B944" s="13" t="s">
        <v>248</v>
      </c>
      <c r="C944" s="13"/>
      <c r="D944" s="13"/>
      <c r="E944" s="13">
        <v>0</v>
      </c>
      <c r="F944" s="13">
        <v>0</v>
      </c>
      <c r="G944" s="13"/>
      <c r="H944" s="13"/>
      <c r="I944" s="13"/>
      <c r="J944" s="13"/>
      <c r="K944" s="13"/>
      <c r="L944" s="13"/>
      <c r="M944" s="13"/>
    </row>
    <row r="945" spans="1:6">
      <c r="B945" s="1" t="s">
        <v>249</v>
      </c>
      <c r="C945" s="1" t="s">
        <v>250</v>
      </c>
      <c r="D945" s="11">
        <v>0</v>
      </c>
      <c r="E945" s="11">
        <v>0</v>
      </c>
      <c r="F945" s="11">
        <v>0</v>
      </c>
    </row>
    <row r="946" spans="1:6">
      <c r="A946" s="1" t="s">
        <v>251</v>
      </c>
      <c r="D946" s="1">
        <v>0</v>
      </c>
      <c r="E946" s="1">
        <v>0</v>
      </c>
      <c r="F946" s="1">
        <v>0</v>
      </c>
    </row>
    <row r="948" spans="1:6">
      <c r="A948" s="1" t="s">
        <v>252</v>
      </c>
    </row>
    <row r="949" spans="1:6">
      <c r="B949" s="1" t="s">
        <v>301</v>
      </c>
      <c r="C949" s="1" t="s">
        <v>250</v>
      </c>
      <c r="D949" s="11">
        <v>0</v>
      </c>
      <c r="E949" s="11">
        <v>0</v>
      </c>
      <c r="F949" s="11">
        <v>0</v>
      </c>
    </row>
    <row r="950" spans="1:6">
      <c r="A950" s="1" t="s">
        <v>273</v>
      </c>
      <c r="D950" s="1">
        <v>0</v>
      </c>
      <c r="E950" s="1">
        <v>0</v>
      </c>
      <c r="F950" s="1">
        <v>0</v>
      </c>
    </row>
    <row r="952" spans="1:6">
      <c r="A952" s="2" t="s">
        <v>274</v>
      </c>
      <c r="D952" s="1">
        <v>0</v>
      </c>
      <c r="E952" s="1">
        <v>0</v>
      </c>
      <c r="F952" s="1">
        <v>0</v>
      </c>
    </row>
    <row r="954" spans="1:6">
      <c r="A954" s="1" t="s">
        <v>275</v>
      </c>
      <c r="D954" s="11"/>
      <c r="E954" s="11"/>
      <c r="F954" s="11"/>
    </row>
    <row r="955" spans="1:6">
      <c r="A955" s="1" t="s">
        <v>276</v>
      </c>
      <c r="D955" s="1">
        <v>0</v>
      </c>
      <c r="E955" s="1">
        <v>0</v>
      </c>
      <c r="F955" s="1">
        <v>0</v>
      </c>
    </row>
    <row r="957" spans="1:6">
      <c r="A957" s="2" t="s">
        <v>277</v>
      </c>
      <c r="D957" s="1">
        <v>0</v>
      </c>
      <c r="E957" s="1">
        <v>0</v>
      </c>
      <c r="F957" s="1">
        <v>0</v>
      </c>
    </row>
    <row r="959" spans="1:6">
      <c r="A959" s="1" t="s">
        <v>278</v>
      </c>
      <c r="E959" s="1">
        <v>0</v>
      </c>
      <c r="F959" s="1">
        <v>0</v>
      </c>
    </row>
    <row r="961" spans="1:12" ht="12" customHeight="1" thickBot="1">
      <c r="A961" s="2" t="s">
        <v>279</v>
      </c>
      <c r="C961" s="7"/>
      <c r="D961" s="9">
        <v>0</v>
      </c>
      <c r="E961" s="9"/>
      <c r="F961" s="9">
        <v>0</v>
      </c>
      <c r="G961" s="7"/>
      <c r="H961" s="7"/>
      <c r="I961" s="7"/>
      <c r="J961" s="7"/>
      <c r="K961" s="7"/>
      <c r="L961" s="7"/>
    </row>
    <row r="963" spans="1:12">
      <c r="A963" s="2" t="s">
        <v>302</v>
      </c>
      <c r="B963" s="3"/>
      <c r="C963" s="3"/>
      <c r="D963" s="3"/>
      <c r="E963" s="3"/>
      <c r="F963" s="3"/>
      <c r="G963" s="3"/>
      <c r="H963" s="3"/>
      <c r="I963" s="3"/>
      <c r="J963" s="3"/>
      <c r="K963" s="3"/>
      <c r="L963" s="3" t="s">
        <v>310</v>
      </c>
    </row>
    <row r="965" spans="1:12" ht="33" customHeight="1">
      <c r="A965" s="6"/>
      <c r="B965" s="8" t="s">
        <v>29</v>
      </c>
      <c r="C965" s="6" t="s">
        <v>303</v>
      </c>
      <c r="D965" s="6" t="s">
        <v>304</v>
      </c>
      <c r="E965" s="6" t="s">
        <v>15</v>
      </c>
    </row>
    <row r="966" spans="1:12">
      <c r="A966" s="1">
        <v>1</v>
      </c>
      <c r="B966" s="1" t="s">
        <v>9</v>
      </c>
      <c r="C966" s="7">
        <v>15468.320786660002</v>
      </c>
      <c r="D966" s="7">
        <v>0</v>
      </c>
      <c r="E966" s="7">
        <v>15468.320786660002</v>
      </c>
      <c r="F966" s="7"/>
      <c r="G966" s="7"/>
      <c r="H966" s="7"/>
      <c r="I966" s="7"/>
      <c r="J966" s="7"/>
      <c r="K966" s="7"/>
      <c r="L966" s="7"/>
    </row>
    <row r="967" spans="1:12">
      <c r="A967" s="1">
        <v>1</v>
      </c>
      <c r="B967" s="1" t="s">
        <v>15</v>
      </c>
      <c r="C967" s="1">
        <v>201371.84707987742</v>
      </c>
      <c r="D967" s="1">
        <v>0</v>
      </c>
      <c r="E967" s="1">
        <v>201371.84707987742</v>
      </c>
    </row>
    <row r="968" spans="1:12">
      <c r="B968" s="1" t="s">
        <v>305</v>
      </c>
      <c r="C968" s="1">
        <v>216840.16786653741</v>
      </c>
      <c r="D968" s="1">
        <v>0</v>
      </c>
      <c r="E968" s="1">
        <v>216840.16786653741</v>
      </c>
    </row>
    <row r="970" spans="1:12">
      <c r="A970" s="2" t="s">
        <v>306</v>
      </c>
      <c r="C970" s="12">
        <v>216840.16786653741</v>
      </c>
      <c r="D970" s="12">
        <v>0</v>
      </c>
      <c r="E970" s="12">
        <v>216840.16786653741</v>
      </c>
    </row>
    <row r="972" spans="1:12" ht="12" customHeight="1" thickBot="1">
      <c r="A972" s="2" t="s">
        <v>307</v>
      </c>
      <c r="C972" s="9"/>
      <c r="D972" s="9">
        <v>216840.16786653741</v>
      </c>
      <c r="E972" s="9">
        <v>216840.16786653741</v>
      </c>
      <c r="F972" s="7"/>
      <c r="G972" s="7"/>
      <c r="H972" s="7"/>
      <c r="I972" s="7"/>
      <c r="J972" s="7"/>
      <c r="K972" s="7"/>
      <c r="L972" s="7"/>
    </row>
    <row r="973" spans="1:12" ht="11.25" thickTop="1">
      <c r="C973" s="24"/>
      <c r="D973" s="24"/>
      <c r="E973" s="24">
        <v>1.0000007741493147</v>
      </c>
      <c r="F973" s="24"/>
      <c r="G973" s="24"/>
      <c r="H973" s="24"/>
      <c r="I973" s="24"/>
      <c r="J973" s="24"/>
      <c r="K973" s="24"/>
      <c r="L973" s="24"/>
    </row>
    <row r="974" spans="1:12">
      <c r="A974" s="2" t="s">
        <v>298</v>
      </c>
      <c r="B974" s="3"/>
      <c r="C974" s="14"/>
      <c r="D974" s="19"/>
      <c r="E974" s="3"/>
      <c r="F974" s="3"/>
      <c r="G974" s="3"/>
      <c r="H974" s="3"/>
      <c r="I974" s="3"/>
      <c r="J974" s="3"/>
      <c r="K974" s="3"/>
      <c r="L974" s="3" t="s">
        <v>310</v>
      </c>
    </row>
    <row r="975" spans="1:12">
      <c r="C975" s="15"/>
      <c r="D975" s="20"/>
    </row>
    <row r="976" spans="1:12" ht="33" customHeight="1">
      <c r="A976" s="8"/>
      <c r="B976" s="6" t="s">
        <v>29</v>
      </c>
      <c r="C976" s="16" t="s">
        <v>285</v>
      </c>
      <c r="D976" s="21" t="s">
        <v>286</v>
      </c>
      <c r="E976" s="6" t="s">
        <v>287</v>
      </c>
      <c r="F976" s="6" t="s">
        <v>288</v>
      </c>
      <c r="G976" s="6" t="s">
        <v>289</v>
      </c>
      <c r="H976" s="6" t="s">
        <v>290</v>
      </c>
      <c r="I976" s="6" t="s">
        <v>239</v>
      </c>
    </row>
    <row r="977" spans="1:12">
      <c r="A977" s="1">
        <v>188</v>
      </c>
      <c r="B977" s="1" t="s">
        <v>212</v>
      </c>
      <c r="C977" s="15">
        <v>100</v>
      </c>
      <c r="D977" s="20">
        <v>1</v>
      </c>
      <c r="E977" s="7">
        <v>216840.16786653741</v>
      </c>
      <c r="F977" s="7">
        <v>0</v>
      </c>
      <c r="G977" s="7">
        <v>216840.16786653741</v>
      </c>
      <c r="H977" s="7">
        <v>0</v>
      </c>
      <c r="I977" s="7">
        <v>216840.16786653741</v>
      </c>
      <c r="J977" s="7"/>
      <c r="K977" s="7"/>
      <c r="L977" s="7"/>
    </row>
    <row r="978" spans="1:12">
      <c r="C978" s="15"/>
      <c r="D978" s="20"/>
    </row>
    <row r="979" spans="1:12">
      <c r="A979" s="2" t="s">
        <v>291</v>
      </c>
      <c r="C979" s="17">
        <v>100</v>
      </c>
      <c r="D979" s="22">
        <v>1</v>
      </c>
      <c r="E979" s="12">
        <v>216840.16786653741</v>
      </c>
      <c r="F979" s="12">
        <v>0</v>
      </c>
      <c r="G979" s="12">
        <v>216840.16786653741</v>
      </c>
      <c r="H979" s="12">
        <v>0</v>
      </c>
      <c r="I979" s="12">
        <v>216840.16786653741</v>
      </c>
    </row>
    <row r="980" spans="1:12">
      <c r="C980" s="15"/>
      <c r="D980" s="20"/>
    </row>
    <row r="981" spans="1:12">
      <c r="A981" s="1" t="s">
        <v>292</v>
      </c>
      <c r="C981" s="15"/>
      <c r="D981" s="20"/>
      <c r="G981" s="1">
        <v>0</v>
      </c>
      <c r="I981" s="1">
        <v>0</v>
      </c>
    </row>
    <row r="982" spans="1:12">
      <c r="C982" s="15"/>
      <c r="D982" s="20"/>
    </row>
    <row r="983" spans="1:12" ht="12" customHeight="1" thickBot="1">
      <c r="A983" s="2" t="s">
        <v>239</v>
      </c>
      <c r="C983" s="18"/>
      <c r="D983" s="23"/>
      <c r="E983" s="9"/>
      <c r="F983" s="9"/>
      <c r="G983" s="9">
        <v>216840.16786653741</v>
      </c>
      <c r="H983" s="9"/>
      <c r="I983" s="9">
        <v>216840.16786653741</v>
      </c>
    </row>
    <row r="984" spans="1:12" ht="11.25" thickTop="1">
      <c r="A984" s="1" t="s">
        <v>311</v>
      </c>
      <c r="C984" s="15"/>
      <c r="D984" s="20"/>
    </row>
    <row r="985" spans="1:12">
      <c r="A985" s="1" t="s">
        <v>312</v>
      </c>
      <c r="C985" s="15"/>
      <c r="D985" s="20"/>
    </row>
    <row r="986" spans="1:12">
      <c r="A986" s="2" t="s">
        <v>22</v>
      </c>
      <c r="B986" s="3"/>
      <c r="C986" s="14"/>
      <c r="D986" s="19"/>
      <c r="E986" s="3"/>
      <c r="F986" s="3"/>
      <c r="G986" s="3"/>
      <c r="H986" s="3"/>
      <c r="I986" s="3"/>
      <c r="J986" s="3"/>
      <c r="K986" s="3"/>
      <c r="L986" s="3" t="s">
        <v>310</v>
      </c>
    </row>
    <row r="988" spans="1:12" ht="33" customHeight="1">
      <c r="A988" s="6"/>
      <c r="B988" s="8" t="s">
        <v>29</v>
      </c>
      <c r="C988" s="6" t="s">
        <v>15</v>
      </c>
      <c r="D988" s="6" t="s">
        <v>239</v>
      </c>
    </row>
    <row r="989" spans="1:12">
      <c r="A989" s="1">
        <v>188</v>
      </c>
      <c r="B989" s="1" t="s">
        <v>212</v>
      </c>
      <c r="C989" s="7">
        <v>216840.16786653741</v>
      </c>
      <c r="D989" s="7">
        <v>216840.16786653741</v>
      </c>
      <c r="E989" s="7"/>
      <c r="F989" s="7"/>
      <c r="G989" s="7"/>
      <c r="H989" s="7"/>
      <c r="I989" s="7"/>
      <c r="J989" s="7"/>
      <c r="K989" s="7"/>
      <c r="L989" s="7"/>
    </row>
    <row r="991" spans="1:12" ht="12" customHeight="1" thickBot="1">
      <c r="A991" s="2" t="s">
        <v>239</v>
      </c>
      <c r="C991" s="9">
        <v>216840.16786653741</v>
      </c>
      <c r="D991" s="9">
        <v>216840.16786653741</v>
      </c>
      <c r="E991" s="7"/>
      <c r="F991" s="7"/>
      <c r="G991" s="7"/>
      <c r="H991" s="7"/>
      <c r="I991" s="7"/>
      <c r="J991" s="7"/>
      <c r="K991" s="7"/>
      <c r="L991" s="7"/>
    </row>
  </sheetData>
  <printOptions horizontalCentered="1"/>
  <pageMargins left="0.5" right="0.5" top="1" bottom="0.5" header="0.5" footer="0.3"/>
  <pageSetup orientation="landscape" r:id="rId1"/>
  <headerFooter>
    <oddHeader>&amp;C&amp;B&amp;12&amp; STATE OF NEVADA, ATTORNEY GENERAL COST ALLOCATION PLAN
TO COMPUTE THE FIXED COSTS FOR FY 2019 &amp;B&amp;R2019 BUDGET (v121316)
12/13/2016</oddHeader>
    <oddFooter>&amp;LMGT Consulting Group&amp;C&amp;G&amp;G&amp;RPage &amp;P of &amp;N</oddFooter>
  </headerFooter>
  <rowBreaks count="52" manualBreakCount="52">
    <brk id="37" max="1048575" man="1"/>
    <brk id="46" max="1048575" man="1"/>
    <brk id="55" max="1048575" man="1"/>
    <brk id="64" max="1048575" man="1"/>
    <brk id="73" max="1048575" man="1"/>
    <brk id="82" max="1048575" man="1"/>
    <brk id="91" max="1048575" man="1"/>
    <brk id="100" max="1048575" man="1"/>
    <brk id="109" max="1048575" man="1"/>
    <brk id="118" max="1048575" man="1"/>
    <brk id="127" max="1048575" man="1"/>
    <brk id="136" max="1048575" man="1"/>
    <brk id="145" max="1048575" man="1"/>
    <brk id="154" max="1048575" man="1"/>
    <brk id="163" max="1048575" man="1"/>
    <brk id="172" max="1048575" man="1"/>
    <brk id="181" max="1048575" man="1"/>
    <brk id="190" max="1048575" man="1"/>
    <brk id="199" max="1048575" man="1"/>
    <brk id="208" max="1048575" man="1"/>
    <brk id="217" max="1048575" man="1"/>
    <brk id="226" max="1048575" man="1"/>
    <brk id="235" max="1048575" man="1"/>
    <brk id="276" max="1048575" man="1"/>
    <brk id="321" max="1048575" man="1"/>
    <brk id="332" max="1048575" man="1"/>
    <brk id="360" max="1048575" man="1"/>
    <brk id="372" max="1048575" man="1"/>
    <brk id="384" max="1048575" man="1"/>
    <brk id="396" max="1048575" man="1"/>
    <brk id="418" max="1048575" man="1"/>
    <brk id="459" max="1048575" man="1"/>
    <brk id="483" max="1048575" man="1"/>
    <brk id="494" max="1048575" man="1"/>
    <brk id="539" max="1048575" man="1"/>
    <brk id="584" max="1048575" man="1"/>
    <brk id="629" max="1048575" man="1"/>
    <brk id="645" max="1048575" man="1"/>
    <brk id="690" max="1048575" man="1"/>
    <brk id="735" max="1048575" man="1"/>
    <brk id="780" max="1048575" man="1"/>
    <brk id="793" max="1048575" man="1"/>
    <brk id="834" max="1048575" man="1"/>
    <brk id="858" max="1048575" man="1"/>
    <brk id="869" max="1048575" man="1"/>
    <brk id="886" max="1048575" man="1"/>
    <brk id="897" max="1048575" man="1"/>
    <brk id="938" max="1048575" man="1"/>
    <brk id="962" max="1048575" man="1"/>
    <brk id="973" max="1048575" man="1"/>
    <brk id="985" max="1048575" man="1"/>
    <brk id="991" max="1048575" man="1"/>
  </rowBreaks>
  <drawing r:id="rId2"/>
  <legacyDrawing r:id="rId3"/>
  <legacyDrawingHF r:id="rId4"/>
  <oleObjects>
    <mc:AlternateContent xmlns:mc="http://schemas.openxmlformats.org/markup-compatibility/2006">
      <mc:Choice Requires="x14">
        <oleObject progId="Document" shapeId="15361" r:id="rId5">
          <objectPr defaultSize="0" r:id="rId6">
            <anchor moveWithCells="1">
              <from>
                <xdr:col>0</xdr:col>
                <xdr:colOff>76200</xdr:colOff>
                <xdr:row>235</xdr:row>
                <xdr:rowOff>0</xdr:rowOff>
              </from>
              <to>
                <xdr:col>11</xdr:col>
                <xdr:colOff>571500</xdr:colOff>
                <xdr:row>271</xdr:row>
                <xdr:rowOff>85725</xdr:rowOff>
              </to>
            </anchor>
          </objectPr>
        </oleObject>
      </mc:Choice>
      <mc:Fallback>
        <oleObject progId="Document" shapeId="15361" r:id="rId5"/>
      </mc:Fallback>
    </mc:AlternateContent>
    <mc:AlternateContent xmlns:mc="http://schemas.openxmlformats.org/markup-compatibility/2006">
      <mc:Choice Requires="x14">
        <oleObject progId="Document" shapeId="15362" r:id="rId7">
          <objectPr defaultSize="0" r:id="rId8">
            <anchor moveWithCells="1">
              <from>
                <xdr:col>0</xdr:col>
                <xdr:colOff>76200</xdr:colOff>
                <xdr:row>418</xdr:row>
                <xdr:rowOff>0</xdr:rowOff>
              </from>
              <to>
                <xdr:col>11</xdr:col>
                <xdr:colOff>571500</xdr:colOff>
                <xdr:row>454</xdr:row>
                <xdr:rowOff>85725</xdr:rowOff>
              </to>
            </anchor>
          </objectPr>
        </oleObject>
      </mc:Choice>
      <mc:Fallback>
        <oleObject progId="Document" shapeId="15362" r:id="rId7"/>
      </mc:Fallback>
    </mc:AlternateContent>
    <mc:AlternateContent xmlns:mc="http://schemas.openxmlformats.org/markup-compatibility/2006">
      <mc:Choice Requires="x14">
        <oleObject progId="Document" shapeId="15363" r:id="rId9">
          <objectPr defaultSize="0" r:id="rId10">
            <anchor moveWithCells="1">
              <from>
                <xdr:col>0</xdr:col>
                <xdr:colOff>76200</xdr:colOff>
                <xdr:row>793</xdr:row>
                <xdr:rowOff>0</xdr:rowOff>
              </from>
              <to>
                <xdr:col>11</xdr:col>
                <xdr:colOff>571500</xdr:colOff>
                <xdr:row>829</xdr:row>
                <xdr:rowOff>85725</xdr:rowOff>
              </to>
            </anchor>
          </objectPr>
        </oleObject>
      </mc:Choice>
      <mc:Fallback>
        <oleObject progId="Document" shapeId="15363" r:id="rId9"/>
      </mc:Fallback>
    </mc:AlternateContent>
    <mc:AlternateContent xmlns:mc="http://schemas.openxmlformats.org/markup-compatibility/2006">
      <mc:Choice Requires="x14">
        <oleObject progId="Document" shapeId="15364" r:id="rId11">
          <objectPr defaultSize="0" r:id="rId12">
            <anchor moveWithCells="1">
              <from>
                <xdr:col>0</xdr:col>
                <xdr:colOff>76200</xdr:colOff>
                <xdr:row>897</xdr:row>
                <xdr:rowOff>0</xdr:rowOff>
              </from>
              <to>
                <xdr:col>11</xdr:col>
                <xdr:colOff>571500</xdr:colOff>
                <xdr:row>933</xdr:row>
                <xdr:rowOff>85725</xdr:rowOff>
              </to>
            </anchor>
          </objectPr>
        </oleObject>
      </mc:Choice>
      <mc:Fallback>
        <oleObject progId="Document" shapeId="15364" r:id="rId11"/>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M12"/>
  <sheetViews>
    <sheetView workbookViewId="0">
      <selection activeCell="A3" sqref="A3:M3"/>
    </sheetView>
  </sheetViews>
  <sheetFormatPr defaultRowHeight="15"/>
  <cols>
    <col min="1" max="16384" width="9.140625" style="36"/>
  </cols>
  <sheetData>
    <row r="1" spans="1:13" s="32" customFormat="1" ht="18.75">
      <c r="A1" s="70" t="s">
        <v>313</v>
      </c>
      <c r="B1" s="70"/>
      <c r="C1" s="70"/>
      <c r="D1" s="70"/>
      <c r="E1" s="70"/>
      <c r="F1" s="70"/>
      <c r="G1" s="70"/>
      <c r="H1" s="70"/>
      <c r="I1" s="70"/>
      <c r="J1" s="70"/>
      <c r="K1" s="70"/>
      <c r="L1" s="70"/>
      <c r="M1" s="70"/>
    </row>
    <row r="2" spans="1:13" s="32" customFormat="1" ht="18.75">
      <c r="A2" s="70" t="s">
        <v>314</v>
      </c>
      <c r="B2" s="70"/>
      <c r="C2" s="70"/>
      <c r="D2" s="70"/>
      <c r="E2" s="70"/>
      <c r="F2" s="70"/>
      <c r="G2" s="70"/>
      <c r="H2" s="70"/>
      <c r="I2" s="70"/>
      <c r="J2" s="70"/>
      <c r="K2" s="70"/>
      <c r="L2" s="70"/>
      <c r="M2" s="70"/>
    </row>
    <row r="3" spans="1:13" s="32" customFormat="1" ht="18.75">
      <c r="A3" s="70" t="s">
        <v>448</v>
      </c>
      <c r="B3" s="70"/>
      <c r="C3" s="70"/>
      <c r="D3" s="70"/>
      <c r="E3" s="70"/>
      <c r="F3" s="70"/>
      <c r="G3" s="70"/>
      <c r="H3" s="70"/>
      <c r="I3" s="70"/>
      <c r="J3" s="70"/>
      <c r="K3" s="70"/>
      <c r="L3" s="70"/>
      <c r="M3" s="70"/>
    </row>
    <row r="4" spans="1:13" s="32" customFormat="1" ht="18.75">
      <c r="A4" s="70"/>
      <c r="B4" s="70"/>
      <c r="C4" s="70"/>
      <c r="D4" s="70"/>
      <c r="E4" s="70"/>
      <c r="F4" s="70"/>
      <c r="G4" s="70"/>
      <c r="H4" s="70"/>
      <c r="I4" s="70"/>
      <c r="J4" s="70"/>
      <c r="K4" s="70"/>
      <c r="L4" s="70"/>
      <c r="M4" s="70"/>
    </row>
    <row r="5" spans="1:13" s="32" customFormat="1" ht="18.75">
      <c r="A5" s="70"/>
      <c r="B5" s="70"/>
      <c r="C5" s="70"/>
      <c r="D5" s="70"/>
      <c r="E5" s="70"/>
      <c r="F5" s="70"/>
      <c r="G5" s="70"/>
      <c r="H5" s="70"/>
      <c r="I5" s="70"/>
      <c r="J5" s="70"/>
      <c r="K5" s="70"/>
      <c r="L5" s="70"/>
      <c r="M5" s="70"/>
    </row>
    <row r="12" spans="1:13" s="32" customFormat="1" ht="18.75">
      <c r="A12" s="70" t="s">
        <v>445</v>
      </c>
      <c r="B12" s="70"/>
      <c r="C12" s="70"/>
      <c r="D12" s="70"/>
      <c r="E12" s="70"/>
      <c r="F12" s="70"/>
      <c r="G12" s="70"/>
      <c r="H12" s="70"/>
      <c r="I12" s="70"/>
      <c r="J12" s="70"/>
      <c r="K12" s="70"/>
      <c r="L12" s="70"/>
      <c r="M12" s="70"/>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N221"/>
  <sheetViews>
    <sheetView workbookViewId="0">
      <pane xSplit="3" ySplit="9" topLeftCell="D10" activePane="bottomRight" state="frozen"/>
      <selection activeCell="B13" sqref="B13"/>
      <selection pane="topRight" activeCell="B13" sqref="B13"/>
      <selection pane="bottomLeft" activeCell="B13" sqref="B13"/>
      <selection pane="bottomRight"/>
    </sheetView>
  </sheetViews>
  <sheetFormatPr defaultRowHeight="15"/>
  <cols>
    <col min="1" max="1" width="10" style="39" customWidth="1"/>
    <col min="2" max="2" width="5.7109375" style="39" bestFit="1" customWidth="1"/>
    <col min="3" max="3" width="41.5703125" style="36" bestFit="1" customWidth="1"/>
    <col min="4" max="8" width="15.7109375" style="40" customWidth="1"/>
    <col min="9" max="9" width="17.140625" style="40" customWidth="1"/>
    <col min="10" max="10" width="15.7109375" style="40" customWidth="1"/>
    <col min="11" max="15" width="9.140625" style="36" customWidth="1"/>
    <col min="16" max="16384" width="9.140625" style="36"/>
  </cols>
  <sheetData>
    <row r="1" spans="1:13">
      <c r="H1" s="41"/>
    </row>
    <row r="2" spans="1:13">
      <c r="D2" s="41"/>
      <c r="E2" s="41"/>
      <c r="F2" s="41"/>
      <c r="G2" s="41"/>
      <c r="H2" s="41"/>
      <c r="I2" s="41"/>
      <c r="J2" s="41"/>
    </row>
    <row r="4" spans="1:13">
      <c r="A4" s="42" t="s">
        <v>313</v>
      </c>
      <c r="B4" s="36"/>
      <c r="C4" s="40"/>
      <c r="J4" s="43" t="s">
        <v>326</v>
      </c>
    </row>
    <row r="5" spans="1:13">
      <c r="A5" s="42" t="s">
        <v>314</v>
      </c>
      <c r="B5" s="36"/>
      <c r="C5" s="40"/>
      <c r="J5" s="44" t="s">
        <v>327</v>
      </c>
    </row>
    <row r="6" spans="1:13">
      <c r="A6" s="42" t="s">
        <v>479</v>
      </c>
      <c r="B6" s="36"/>
      <c r="C6" s="40"/>
    </row>
    <row r="7" spans="1:13">
      <c r="A7" s="45" t="s">
        <v>457</v>
      </c>
      <c r="B7" s="46"/>
      <c r="C7" s="47"/>
      <c r="D7" s="47"/>
      <c r="E7" s="47"/>
      <c r="F7" s="47"/>
      <c r="G7" s="47"/>
      <c r="H7" s="47"/>
      <c r="I7" s="47"/>
      <c r="J7" s="67"/>
    </row>
    <row r="8" spans="1:13">
      <c r="A8" s="48"/>
      <c r="B8" s="49"/>
      <c r="C8" s="46"/>
      <c r="D8" s="47"/>
      <c r="E8" s="47"/>
      <c r="F8" s="47"/>
      <c r="G8" s="47"/>
      <c r="H8" s="47"/>
      <c r="I8" s="47"/>
      <c r="J8" s="47"/>
    </row>
    <row r="9" spans="1:13" ht="45.75" thickBot="1">
      <c r="A9" s="50" t="s">
        <v>328</v>
      </c>
      <c r="B9" s="50" t="s">
        <v>329</v>
      </c>
      <c r="C9" s="51" t="s">
        <v>330</v>
      </c>
      <c r="D9" s="52" t="s">
        <v>331</v>
      </c>
      <c r="E9" s="52" t="s">
        <v>332</v>
      </c>
      <c r="F9" s="52" t="s">
        <v>333</v>
      </c>
      <c r="G9" s="52" t="s">
        <v>334</v>
      </c>
      <c r="H9" s="52" t="s">
        <v>458</v>
      </c>
      <c r="I9" s="52" t="s">
        <v>449</v>
      </c>
      <c r="J9" s="66" t="s">
        <v>459</v>
      </c>
    </row>
    <row r="10" spans="1:13">
      <c r="A10" s="49">
        <v>30</v>
      </c>
      <c r="B10" s="49">
        <v>2</v>
      </c>
      <c r="C10" s="46" t="s">
        <v>30</v>
      </c>
      <c r="D10" s="47">
        <v>126085.61578956035</v>
      </c>
      <c r="E10" s="47">
        <v>0</v>
      </c>
      <c r="F10" s="47">
        <v>71212.16795354888</v>
      </c>
      <c r="G10" s="47">
        <v>0</v>
      </c>
      <c r="H10" s="47">
        <f>SUM(D10:G10)</f>
        <v>197297.78374310923</v>
      </c>
      <c r="I10" s="47">
        <v>1527.6577850872709</v>
      </c>
      <c r="J10" s="53">
        <f>SUM(H10:I10)</f>
        <v>198825.4415281965</v>
      </c>
      <c r="M10" s="54"/>
    </row>
    <row r="11" spans="1:13">
      <c r="A11" s="49">
        <v>30</v>
      </c>
      <c r="B11" s="49">
        <v>3</v>
      </c>
      <c r="C11" s="46" t="s">
        <v>31</v>
      </c>
      <c r="D11" s="47">
        <v>15253.509242203014</v>
      </c>
      <c r="E11" s="47">
        <v>0</v>
      </c>
      <c r="F11" s="47">
        <v>0</v>
      </c>
      <c r="G11" s="47">
        <v>0</v>
      </c>
      <c r="H11" s="47">
        <f t="shared" ref="H11:H78" si="0">SUM(D11:G11)</f>
        <v>15253.509242203014</v>
      </c>
      <c r="I11" s="47">
        <v>3181.5809367187176</v>
      </c>
      <c r="J11" s="53">
        <f t="shared" ref="J11:J76" si="1">SUM(H11:I11)</f>
        <v>18435.090178921731</v>
      </c>
      <c r="M11" s="54"/>
    </row>
    <row r="12" spans="1:13">
      <c r="A12" s="49">
        <v>30</v>
      </c>
      <c r="B12" s="49">
        <v>4</v>
      </c>
      <c r="C12" s="46" t="s">
        <v>32</v>
      </c>
      <c r="D12" s="47">
        <v>48602.894156323186</v>
      </c>
      <c r="E12" s="47">
        <v>0</v>
      </c>
      <c r="F12" s="47">
        <v>14242.433590709777</v>
      </c>
      <c r="G12" s="47">
        <v>0</v>
      </c>
      <c r="H12" s="47">
        <f t="shared" si="0"/>
        <v>62845.327747032963</v>
      </c>
      <c r="I12" s="47">
        <v>44314.467045264028</v>
      </c>
      <c r="J12" s="53">
        <f t="shared" si="1"/>
        <v>107159.79479229699</v>
      </c>
      <c r="M12" s="54"/>
    </row>
    <row r="13" spans="1:13">
      <c r="A13" s="49">
        <v>30</v>
      </c>
      <c r="B13" s="49">
        <v>5</v>
      </c>
      <c r="C13" s="46" t="s">
        <v>33</v>
      </c>
      <c r="D13" s="47">
        <v>13032.816526515127</v>
      </c>
      <c r="E13" s="47">
        <v>0</v>
      </c>
      <c r="F13" s="47">
        <v>0</v>
      </c>
      <c r="G13" s="47">
        <v>0</v>
      </c>
      <c r="H13" s="47">
        <f t="shared" si="0"/>
        <v>13032.816526515127</v>
      </c>
      <c r="I13" s="47">
        <v>1812.2831967721013</v>
      </c>
      <c r="J13" s="53">
        <f t="shared" si="1"/>
        <v>14845.099723287229</v>
      </c>
      <c r="M13" s="54"/>
    </row>
    <row r="14" spans="1:13">
      <c r="A14" s="49">
        <v>30</v>
      </c>
      <c r="B14" s="49">
        <v>6</v>
      </c>
      <c r="C14" s="46" t="s">
        <v>34</v>
      </c>
      <c r="D14" s="47">
        <v>74854.050174578195</v>
      </c>
      <c r="E14" s="47">
        <v>0</v>
      </c>
      <c r="F14" s="47">
        <v>0</v>
      </c>
      <c r="G14" s="47">
        <v>0</v>
      </c>
      <c r="H14" s="47">
        <f t="shared" si="0"/>
        <v>74854.050174578195</v>
      </c>
      <c r="I14" s="47">
        <v>3205.624823071088</v>
      </c>
      <c r="J14" s="53">
        <f t="shared" si="1"/>
        <v>78059.674997649287</v>
      </c>
      <c r="M14" s="54"/>
    </row>
    <row r="15" spans="1:13">
      <c r="A15" s="49">
        <v>30</v>
      </c>
      <c r="B15" s="49">
        <v>7</v>
      </c>
      <c r="C15" s="46" t="s">
        <v>35</v>
      </c>
      <c r="D15" s="47">
        <v>295749.80309805868</v>
      </c>
      <c r="E15" s="47">
        <v>0</v>
      </c>
      <c r="F15" s="47">
        <v>85454.601544258665</v>
      </c>
      <c r="G15" s="47">
        <v>0</v>
      </c>
      <c r="H15" s="47">
        <f t="shared" si="0"/>
        <v>381204.40464231733</v>
      </c>
      <c r="I15" s="47">
        <v>3360.3703611253295</v>
      </c>
      <c r="J15" s="53">
        <f t="shared" si="1"/>
        <v>384564.77500344266</v>
      </c>
      <c r="M15" s="54"/>
    </row>
    <row r="16" spans="1:13">
      <c r="A16" s="49">
        <v>30</v>
      </c>
      <c r="B16" s="49">
        <v>8</v>
      </c>
      <c r="C16" s="46" t="s">
        <v>36</v>
      </c>
      <c r="D16" s="47">
        <v>34350.779475025418</v>
      </c>
      <c r="E16" s="47">
        <v>0</v>
      </c>
      <c r="F16" s="47">
        <v>9494.9557271398498</v>
      </c>
      <c r="G16" s="47">
        <v>0</v>
      </c>
      <c r="H16" s="47">
        <f t="shared" si="0"/>
        <v>43845.73520216527</v>
      </c>
      <c r="I16" s="47">
        <v>-730.52314791367098</v>
      </c>
      <c r="J16" s="53">
        <f t="shared" si="1"/>
        <v>43115.212054251599</v>
      </c>
      <c r="M16" s="54"/>
    </row>
    <row r="17" spans="1:14">
      <c r="A17" s="49">
        <v>30</v>
      </c>
      <c r="B17" s="49">
        <v>9</v>
      </c>
      <c r="C17" s="46" t="s">
        <v>37</v>
      </c>
      <c r="D17" s="47">
        <v>167675.14062855637</v>
      </c>
      <c r="E17" s="47">
        <v>0</v>
      </c>
      <c r="F17" s="47">
        <v>42727.300772129325</v>
      </c>
      <c r="G17" s="47">
        <v>0</v>
      </c>
      <c r="H17" s="47">
        <f t="shared" si="0"/>
        <v>210402.4414006857</v>
      </c>
      <c r="I17" s="47">
        <v>9455.4390298409271</v>
      </c>
      <c r="J17" s="53">
        <f t="shared" si="1"/>
        <v>219857.88043052662</v>
      </c>
      <c r="M17" s="54"/>
    </row>
    <row r="18" spans="1:14">
      <c r="A18" s="49">
        <v>30</v>
      </c>
      <c r="B18" s="49">
        <v>10</v>
      </c>
      <c r="C18" s="46" t="s">
        <v>38</v>
      </c>
      <c r="D18" s="47">
        <v>245344.75947120515</v>
      </c>
      <c r="E18" s="47">
        <v>0</v>
      </c>
      <c r="F18" s="47">
        <v>0</v>
      </c>
      <c r="G18" s="47">
        <v>0</v>
      </c>
      <c r="H18" s="47">
        <f t="shared" si="0"/>
        <v>245344.75947120515</v>
      </c>
      <c r="I18" s="47">
        <v>15380.59661152467</v>
      </c>
      <c r="J18" s="53">
        <f t="shared" si="1"/>
        <v>260725.35608272982</v>
      </c>
      <c r="M18" s="54"/>
    </row>
    <row r="19" spans="1:14">
      <c r="A19" s="49">
        <v>30</v>
      </c>
      <c r="B19" s="49">
        <v>212</v>
      </c>
      <c r="C19" s="46" t="s">
        <v>467</v>
      </c>
      <c r="D19" s="47">
        <v>35314.554101315647</v>
      </c>
      <c r="E19" s="47">
        <v>0</v>
      </c>
      <c r="F19" s="47">
        <v>0</v>
      </c>
      <c r="G19" s="47">
        <v>0</v>
      </c>
      <c r="H19" s="47">
        <f t="shared" si="0"/>
        <v>35314.554101315647</v>
      </c>
      <c r="I19" s="47">
        <v>44164.561272804553</v>
      </c>
      <c r="J19" s="53">
        <f t="shared" si="1"/>
        <v>79479.1153741202</v>
      </c>
      <c r="M19" s="54"/>
    </row>
    <row r="20" spans="1:14">
      <c r="A20" s="49">
        <v>30</v>
      </c>
      <c r="B20" s="49">
        <v>11</v>
      </c>
      <c r="C20" s="46" t="s">
        <v>39</v>
      </c>
      <c r="D20" s="47">
        <v>12150.637648819118</v>
      </c>
      <c r="E20" s="47">
        <v>0</v>
      </c>
      <c r="F20" s="47">
        <v>0</v>
      </c>
      <c r="G20" s="47">
        <v>0</v>
      </c>
      <c r="H20" s="47">
        <f t="shared" si="0"/>
        <v>12150.637648819118</v>
      </c>
      <c r="I20" s="47">
        <v>802.21271285928378</v>
      </c>
      <c r="J20" s="53">
        <f t="shared" si="1"/>
        <v>12952.850361678402</v>
      </c>
      <c r="M20" s="54"/>
    </row>
    <row r="21" spans="1:14">
      <c r="A21" s="49">
        <v>30</v>
      </c>
      <c r="B21" s="49">
        <v>12</v>
      </c>
      <c r="C21" s="46" t="s">
        <v>41</v>
      </c>
      <c r="D21" s="47">
        <v>7129.1493900692976</v>
      </c>
      <c r="E21" s="47">
        <v>0</v>
      </c>
      <c r="F21" s="47">
        <v>0</v>
      </c>
      <c r="G21" s="47">
        <v>0</v>
      </c>
      <c r="H21" s="47">
        <f t="shared" si="0"/>
        <v>7129.1493900692976</v>
      </c>
      <c r="I21" s="47">
        <v>-363.60323941820388</v>
      </c>
      <c r="J21" s="53">
        <f t="shared" si="1"/>
        <v>6765.5461506510937</v>
      </c>
      <c r="M21" s="54"/>
    </row>
    <row r="22" spans="1:14">
      <c r="A22" s="49">
        <v>30</v>
      </c>
      <c r="B22" s="49">
        <v>13</v>
      </c>
      <c r="C22" s="46" t="s">
        <v>42</v>
      </c>
      <c r="D22" s="47">
        <v>15085.164329313893</v>
      </c>
      <c r="E22" s="47">
        <v>0</v>
      </c>
      <c r="F22" s="47">
        <v>0</v>
      </c>
      <c r="G22" s="47">
        <v>0</v>
      </c>
      <c r="H22" s="47">
        <f t="shared" si="0"/>
        <v>15085.164329313893</v>
      </c>
      <c r="I22" s="47">
        <v>-68341.983300042513</v>
      </c>
      <c r="J22" s="53">
        <f t="shared" si="1"/>
        <v>-53256.818970728622</v>
      </c>
      <c r="M22" s="54"/>
    </row>
    <row r="23" spans="1:14">
      <c r="A23" s="49">
        <v>30</v>
      </c>
      <c r="B23" s="49">
        <v>14</v>
      </c>
      <c r="C23" s="46" t="s">
        <v>43</v>
      </c>
      <c r="D23" s="47">
        <v>197739.48070427336</v>
      </c>
      <c r="E23" s="47">
        <v>0</v>
      </c>
      <c r="F23" s="47">
        <v>18989.9114542797</v>
      </c>
      <c r="G23" s="47">
        <v>0</v>
      </c>
      <c r="H23" s="47">
        <f t="shared" si="0"/>
        <v>216729.39215855306</v>
      </c>
      <c r="I23" s="47">
        <v>67388.933294593066</v>
      </c>
      <c r="J23" s="53">
        <f t="shared" si="1"/>
        <v>284118.32545314613</v>
      </c>
      <c r="M23" s="54"/>
    </row>
    <row r="24" spans="1:14">
      <c r="A24" s="49">
        <v>10</v>
      </c>
      <c r="B24" s="49">
        <v>15</v>
      </c>
      <c r="C24" s="46" t="s">
        <v>44</v>
      </c>
      <c r="D24" s="47">
        <v>0</v>
      </c>
      <c r="E24" s="47">
        <v>11325.316185733473</v>
      </c>
      <c r="F24" s="47">
        <v>0</v>
      </c>
      <c r="G24" s="47">
        <v>0</v>
      </c>
      <c r="H24" s="47">
        <f t="shared" si="0"/>
        <v>11325.316185733473</v>
      </c>
      <c r="I24" s="47">
        <v>-32721.044388187351</v>
      </c>
      <c r="J24" s="53">
        <f t="shared" si="1"/>
        <v>-21395.72820245388</v>
      </c>
      <c r="M24" s="54"/>
    </row>
    <row r="25" spans="1:14">
      <c r="A25" s="49">
        <v>10</v>
      </c>
      <c r="B25" s="49">
        <v>16</v>
      </c>
      <c r="C25" s="46" t="s">
        <v>45</v>
      </c>
      <c r="D25" s="47">
        <v>0</v>
      </c>
      <c r="E25" s="47">
        <v>748.90754804445362</v>
      </c>
      <c r="F25" s="47">
        <v>0</v>
      </c>
      <c r="G25" s="47">
        <v>0</v>
      </c>
      <c r="H25" s="47">
        <f t="shared" si="0"/>
        <v>748.90754804445362</v>
      </c>
      <c r="I25" s="47">
        <v>734.79868418194314</v>
      </c>
      <c r="J25" s="53">
        <f t="shared" si="1"/>
        <v>1483.7062322263969</v>
      </c>
      <c r="M25" s="54"/>
    </row>
    <row r="26" spans="1:14">
      <c r="A26" s="49">
        <v>12</v>
      </c>
      <c r="B26" s="49">
        <v>17</v>
      </c>
      <c r="C26" s="46" t="s">
        <v>46</v>
      </c>
      <c r="D26" s="47">
        <v>0</v>
      </c>
      <c r="E26" s="47">
        <v>69954.078518356415</v>
      </c>
      <c r="F26" s="47">
        <v>0</v>
      </c>
      <c r="G26" s="47">
        <v>0</v>
      </c>
      <c r="H26" s="47">
        <f t="shared" si="0"/>
        <v>69954.078518356415</v>
      </c>
      <c r="I26" s="47">
        <v>-120012.80454080093</v>
      </c>
      <c r="J26" s="53">
        <f t="shared" si="1"/>
        <v>-50058.72602244452</v>
      </c>
      <c r="M26" s="54"/>
    </row>
    <row r="27" spans="1:14">
      <c r="A27" s="49">
        <v>753</v>
      </c>
      <c r="B27" s="49">
        <v>18</v>
      </c>
      <c r="C27" s="46" t="s">
        <v>47</v>
      </c>
      <c r="D27" s="47">
        <v>0</v>
      </c>
      <c r="E27" s="47">
        <v>5807.8544542222926</v>
      </c>
      <c r="F27" s="47">
        <v>0</v>
      </c>
      <c r="G27" s="47">
        <v>0</v>
      </c>
      <c r="H27" s="47">
        <f t="shared" si="0"/>
        <v>5807.8544542222926</v>
      </c>
      <c r="I27" s="47">
        <v>-1235.5612247114614</v>
      </c>
      <c r="J27" s="53">
        <f t="shared" si="1"/>
        <v>4572.2932295108312</v>
      </c>
      <c r="M27" s="54"/>
    </row>
    <row r="28" spans="1:14">
      <c r="A28" s="49">
        <v>89</v>
      </c>
      <c r="B28" s="49">
        <v>19</v>
      </c>
      <c r="C28" s="46" t="s">
        <v>48</v>
      </c>
      <c r="D28" s="47">
        <v>0</v>
      </c>
      <c r="E28" s="47">
        <v>1551.3084923777969</v>
      </c>
      <c r="F28" s="47">
        <v>0</v>
      </c>
      <c r="G28" s="47">
        <v>0</v>
      </c>
      <c r="H28" s="47">
        <f t="shared" si="0"/>
        <v>1551.3084923777969</v>
      </c>
      <c r="I28" s="47">
        <v>-2258.9170113374034</v>
      </c>
      <c r="J28" s="53">
        <f t="shared" si="1"/>
        <v>-707.6085189596065</v>
      </c>
      <c r="M28" s="54"/>
    </row>
    <row r="29" spans="1:14">
      <c r="A29" s="49">
        <v>920</v>
      </c>
      <c r="B29" s="49">
        <v>20</v>
      </c>
      <c r="C29" s="46" t="s">
        <v>49</v>
      </c>
      <c r="D29" s="47">
        <v>0</v>
      </c>
      <c r="E29" s="47">
        <v>28275.080895555904</v>
      </c>
      <c r="F29" s="47">
        <v>0</v>
      </c>
      <c r="G29" s="47">
        <v>0</v>
      </c>
      <c r="H29" s="47">
        <f t="shared" si="0"/>
        <v>28275.080895555904</v>
      </c>
      <c r="I29" s="47">
        <v>-20106.600699253166</v>
      </c>
      <c r="J29" s="53">
        <f t="shared" si="1"/>
        <v>8168.4801963027385</v>
      </c>
      <c r="M29" s="54"/>
    </row>
    <row r="30" spans="1:14">
      <c r="A30" s="49">
        <v>20</v>
      </c>
      <c r="B30" s="49">
        <v>21</v>
      </c>
      <c r="C30" s="46" t="s">
        <v>50</v>
      </c>
      <c r="D30" s="47">
        <v>0</v>
      </c>
      <c r="E30" s="47">
        <v>580.78544542222926</v>
      </c>
      <c r="F30" s="47">
        <v>0</v>
      </c>
      <c r="G30" s="47">
        <v>0</v>
      </c>
      <c r="H30" s="47">
        <f t="shared" si="0"/>
        <v>580.78544542222926</v>
      </c>
      <c r="I30" s="47">
        <v>553.8438775288538</v>
      </c>
      <c r="J30" s="53">
        <f t="shared" si="1"/>
        <v>1134.6293229510829</v>
      </c>
      <c r="M30" s="54"/>
    </row>
    <row r="31" spans="1:14">
      <c r="A31" s="49">
        <v>80</v>
      </c>
      <c r="B31" s="49">
        <v>208</v>
      </c>
      <c r="C31" s="46" t="s">
        <v>51</v>
      </c>
      <c r="D31" s="47">
        <v>0</v>
      </c>
      <c r="E31" s="47">
        <v>0</v>
      </c>
      <c r="F31" s="47">
        <v>0</v>
      </c>
      <c r="G31" s="47">
        <v>0</v>
      </c>
      <c r="H31" s="47">
        <f t="shared" si="0"/>
        <v>0</v>
      </c>
      <c r="I31" s="47">
        <v>0</v>
      </c>
      <c r="J31" s="53">
        <f t="shared" si="1"/>
        <v>0</v>
      </c>
      <c r="M31" s="60"/>
      <c r="N31" s="46"/>
    </row>
    <row r="32" spans="1:14">
      <c r="A32" s="49">
        <v>40</v>
      </c>
      <c r="B32" s="49">
        <v>22</v>
      </c>
      <c r="C32" s="46" t="s">
        <v>52</v>
      </c>
      <c r="D32" s="47">
        <v>0</v>
      </c>
      <c r="E32" s="47">
        <v>277616.97129457677</v>
      </c>
      <c r="F32" s="47">
        <v>0</v>
      </c>
      <c r="G32" s="47">
        <v>0</v>
      </c>
      <c r="H32" s="47">
        <f t="shared" si="0"/>
        <v>277616.97129457677</v>
      </c>
      <c r="I32" s="47">
        <v>43010.873047943576</v>
      </c>
      <c r="J32" s="53">
        <f t="shared" si="1"/>
        <v>320627.84434252034</v>
      </c>
      <c r="M32" s="54"/>
    </row>
    <row r="33" spans="1:13">
      <c r="A33" s="49">
        <v>332</v>
      </c>
      <c r="B33" s="49">
        <v>23</v>
      </c>
      <c r="C33" s="46" t="s">
        <v>53</v>
      </c>
      <c r="D33" s="47">
        <v>0</v>
      </c>
      <c r="E33" s="47">
        <v>5425.7587664445109</v>
      </c>
      <c r="F33" s="47">
        <v>0</v>
      </c>
      <c r="G33" s="47">
        <v>0</v>
      </c>
      <c r="H33" s="47">
        <f t="shared" si="0"/>
        <v>5425.7587664445109</v>
      </c>
      <c r="I33" s="47">
        <v>-26052.458512559391</v>
      </c>
      <c r="J33" s="53">
        <f t="shared" si="1"/>
        <v>-20626.699746114879</v>
      </c>
      <c r="M33" s="54"/>
    </row>
    <row r="34" spans="1:13">
      <c r="A34" s="49">
        <v>50</v>
      </c>
      <c r="B34" s="49">
        <v>24</v>
      </c>
      <c r="C34" s="46" t="s">
        <v>54</v>
      </c>
      <c r="D34" s="47">
        <v>0</v>
      </c>
      <c r="E34" s="47">
        <v>215555.46130295823</v>
      </c>
      <c r="F34" s="47">
        <v>0</v>
      </c>
      <c r="G34" s="47">
        <v>0</v>
      </c>
      <c r="H34" s="47">
        <f t="shared" si="0"/>
        <v>215555.46130295823</v>
      </c>
      <c r="I34" s="47">
        <v>84091.555966531392</v>
      </c>
      <c r="J34" s="53">
        <f t="shared" si="1"/>
        <v>299647.01726948959</v>
      </c>
      <c r="M34" s="54"/>
    </row>
    <row r="35" spans="1:13">
      <c r="A35" s="49">
        <v>52</v>
      </c>
      <c r="B35" s="49">
        <v>25</v>
      </c>
      <c r="C35" s="46" t="s">
        <v>55</v>
      </c>
      <c r="D35" s="47">
        <v>0</v>
      </c>
      <c r="E35" s="47">
        <v>0</v>
      </c>
      <c r="F35" s="47">
        <v>0</v>
      </c>
      <c r="G35" s="47">
        <v>0</v>
      </c>
      <c r="H35" s="47">
        <f t="shared" si="0"/>
        <v>0</v>
      </c>
      <c r="I35" s="47">
        <v>0</v>
      </c>
      <c r="J35" s="53">
        <f t="shared" si="1"/>
        <v>0</v>
      </c>
      <c r="M35" s="54"/>
    </row>
    <row r="36" spans="1:13">
      <c r="A36" s="49">
        <v>53</v>
      </c>
      <c r="B36" s="49">
        <v>26</v>
      </c>
      <c r="C36" s="46" t="s">
        <v>56</v>
      </c>
      <c r="D36" s="47">
        <v>0</v>
      </c>
      <c r="E36" s="47">
        <v>0</v>
      </c>
      <c r="F36" s="47">
        <v>0</v>
      </c>
      <c r="G36" s="47">
        <v>0</v>
      </c>
      <c r="H36" s="47">
        <f t="shared" si="0"/>
        <v>0</v>
      </c>
      <c r="I36" s="47">
        <v>0</v>
      </c>
      <c r="J36" s="53">
        <f t="shared" si="1"/>
        <v>0</v>
      </c>
      <c r="M36" s="54"/>
    </row>
    <row r="37" spans="1:13">
      <c r="A37" s="49">
        <v>60</v>
      </c>
      <c r="B37" s="49">
        <v>27</v>
      </c>
      <c r="C37" s="46" t="s">
        <v>57</v>
      </c>
      <c r="D37" s="47">
        <v>0</v>
      </c>
      <c r="E37" s="47">
        <v>120658.17628646815</v>
      </c>
      <c r="F37" s="47">
        <v>0</v>
      </c>
      <c r="G37" s="47">
        <v>0</v>
      </c>
      <c r="H37" s="47">
        <f t="shared" si="0"/>
        <v>120658.17628646815</v>
      </c>
      <c r="I37" s="47">
        <v>-122819.9344433806</v>
      </c>
      <c r="J37" s="53">
        <f t="shared" si="1"/>
        <v>-2161.758156912445</v>
      </c>
      <c r="M37" s="54"/>
    </row>
    <row r="38" spans="1:13">
      <c r="A38" s="49">
        <v>171</v>
      </c>
      <c r="B38" s="49">
        <v>206</v>
      </c>
      <c r="C38" s="46" t="s">
        <v>58</v>
      </c>
      <c r="D38" s="47">
        <v>0</v>
      </c>
      <c r="E38" s="47">
        <v>0</v>
      </c>
      <c r="F38" s="47">
        <v>0</v>
      </c>
      <c r="G38" s="47">
        <v>0</v>
      </c>
      <c r="H38" s="47">
        <f t="shared" si="0"/>
        <v>0</v>
      </c>
      <c r="I38" s="47">
        <v>0</v>
      </c>
      <c r="J38" s="53">
        <f t="shared" si="1"/>
        <v>0</v>
      </c>
      <c r="M38" s="54"/>
    </row>
    <row r="39" spans="1:13">
      <c r="A39" s="49">
        <v>87</v>
      </c>
      <c r="B39" s="49">
        <v>213</v>
      </c>
      <c r="C39" s="46" t="s">
        <v>468</v>
      </c>
      <c r="D39" s="47">
        <v>0</v>
      </c>
      <c r="E39" s="47">
        <v>58315.443868645161</v>
      </c>
      <c r="F39" s="47">
        <v>0</v>
      </c>
      <c r="G39" s="47">
        <v>0</v>
      </c>
      <c r="H39" s="47">
        <f t="shared" si="0"/>
        <v>58315.443868645161</v>
      </c>
      <c r="I39" s="47">
        <v>15979.104071351103</v>
      </c>
      <c r="J39" s="53">
        <f t="shared" si="1"/>
        <v>74294.547939996264</v>
      </c>
      <c r="M39" s="54"/>
    </row>
    <row r="40" spans="1:13">
      <c r="A40" s="49">
        <v>950</v>
      </c>
      <c r="B40" s="49">
        <v>28</v>
      </c>
      <c r="C40" s="46" t="s">
        <v>59</v>
      </c>
      <c r="D40" s="47">
        <v>0</v>
      </c>
      <c r="E40" s="47">
        <v>152563.16621591299</v>
      </c>
      <c r="F40" s="47">
        <v>0</v>
      </c>
      <c r="G40" s="47">
        <v>0</v>
      </c>
      <c r="H40" s="47">
        <f t="shared" si="0"/>
        <v>152563.16621591299</v>
      </c>
      <c r="I40" s="47">
        <v>104757.9890919216</v>
      </c>
      <c r="J40" s="53">
        <f t="shared" si="1"/>
        <v>257321.15530783459</v>
      </c>
      <c r="M40" s="54"/>
    </row>
    <row r="41" spans="1:13">
      <c r="A41" s="49">
        <v>80</v>
      </c>
      <c r="B41" s="49">
        <v>29</v>
      </c>
      <c r="C41" s="46" t="s">
        <v>60</v>
      </c>
      <c r="D41" s="47">
        <v>0</v>
      </c>
      <c r="E41" s="47">
        <v>11944.31119993348</v>
      </c>
      <c r="F41" s="47">
        <v>0</v>
      </c>
      <c r="G41" s="47">
        <v>0</v>
      </c>
      <c r="H41" s="47">
        <f t="shared" si="0"/>
        <v>11944.31119993348</v>
      </c>
      <c r="I41" s="47">
        <v>3273.0092181262971</v>
      </c>
      <c r="J41" s="53">
        <f t="shared" si="1"/>
        <v>15217.320418059777</v>
      </c>
      <c r="M41" s="54"/>
    </row>
    <row r="42" spans="1:13">
      <c r="A42" s="49">
        <v>81</v>
      </c>
      <c r="B42" s="49">
        <v>30</v>
      </c>
      <c r="C42" s="46" t="s">
        <v>61</v>
      </c>
      <c r="D42" s="47">
        <v>0</v>
      </c>
      <c r="E42" s="47">
        <v>17186.664036244656</v>
      </c>
      <c r="F42" s="47">
        <v>0</v>
      </c>
      <c r="G42" s="47">
        <v>0</v>
      </c>
      <c r="H42" s="47">
        <f t="shared" si="0"/>
        <v>17186.664036244656</v>
      </c>
      <c r="I42" s="47">
        <v>-1304.1199926000991</v>
      </c>
      <c r="J42" s="53">
        <f t="shared" si="1"/>
        <v>15882.544043644557</v>
      </c>
      <c r="M42" s="54"/>
    </row>
    <row r="43" spans="1:13">
      <c r="A43" s="49">
        <v>150</v>
      </c>
      <c r="B43" s="49">
        <v>31</v>
      </c>
      <c r="C43" s="46" t="s">
        <v>62</v>
      </c>
      <c r="D43" s="47">
        <v>0</v>
      </c>
      <c r="E43" s="47">
        <v>550.21779040000672</v>
      </c>
      <c r="F43" s="47">
        <v>0</v>
      </c>
      <c r="G43" s="47">
        <v>0</v>
      </c>
      <c r="H43" s="47">
        <f t="shared" si="0"/>
        <v>550.21779040000672</v>
      </c>
      <c r="I43" s="47">
        <v>-244.14790549898055</v>
      </c>
      <c r="J43" s="53">
        <f t="shared" si="1"/>
        <v>306.06988490102617</v>
      </c>
      <c r="M43" s="54"/>
    </row>
    <row r="44" spans="1:13">
      <c r="A44" s="49">
        <v>82</v>
      </c>
      <c r="B44" s="49">
        <v>32</v>
      </c>
      <c r="C44" s="46" t="s">
        <v>63</v>
      </c>
      <c r="D44" s="47">
        <v>0</v>
      </c>
      <c r="E44" s="47">
        <v>71910.408439778665</v>
      </c>
      <c r="F44" s="47">
        <v>0</v>
      </c>
      <c r="G44" s="47">
        <v>0</v>
      </c>
      <c r="H44" s="47">
        <f t="shared" si="0"/>
        <v>71910.408439778665</v>
      </c>
      <c r="I44" s="47">
        <v>8822.6695729804633</v>
      </c>
      <c r="J44" s="53">
        <f t="shared" si="1"/>
        <v>80733.078012759128</v>
      </c>
      <c r="M44" s="54"/>
    </row>
    <row r="45" spans="1:13">
      <c r="A45" s="49">
        <v>85</v>
      </c>
      <c r="B45" s="49">
        <v>33</v>
      </c>
      <c r="C45" s="46" t="s">
        <v>64</v>
      </c>
      <c r="D45" s="47">
        <v>0</v>
      </c>
      <c r="E45" s="47">
        <v>25478.140461022536</v>
      </c>
      <c r="F45" s="47">
        <v>0</v>
      </c>
      <c r="G45" s="47">
        <v>0</v>
      </c>
      <c r="H45" s="47">
        <f t="shared" si="0"/>
        <v>25478.140461022536</v>
      </c>
      <c r="I45" s="47">
        <v>11569.151153699986</v>
      </c>
      <c r="J45" s="53">
        <f t="shared" si="1"/>
        <v>37047.291614722519</v>
      </c>
      <c r="M45" s="54"/>
    </row>
    <row r="46" spans="1:13">
      <c r="A46" s="49">
        <v>84</v>
      </c>
      <c r="B46" s="49">
        <v>34</v>
      </c>
      <c r="C46" s="46" t="s">
        <v>65</v>
      </c>
      <c r="D46" s="47">
        <v>0</v>
      </c>
      <c r="E46" s="47">
        <v>1161.5708908444587</v>
      </c>
      <c r="F46" s="47">
        <v>0</v>
      </c>
      <c r="G46" s="47">
        <v>0</v>
      </c>
      <c r="H46" s="47">
        <f t="shared" si="0"/>
        <v>1161.5708908444587</v>
      </c>
      <c r="I46" s="47">
        <v>966.68775505770759</v>
      </c>
      <c r="J46" s="53">
        <f t="shared" si="1"/>
        <v>2128.2586459021663</v>
      </c>
      <c r="M46" s="54"/>
    </row>
    <row r="47" spans="1:13">
      <c r="A47" s="49">
        <v>83</v>
      </c>
      <c r="B47" s="49">
        <v>35</v>
      </c>
      <c r="C47" s="46" t="s">
        <v>66</v>
      </c>
      <c r="D47" s="47">
        <v>0</v>
      </c>
      <c r="E47" s="47">
        <v>131058.82090777939</v>
      </c>
      <c r="F47" s="47">
        <v>0</v>
      </c>
      <c r="G47" s="47">
        <v>0</v>
      </c>
      <c r="H47" s="47">
        <f t="shared" si="0"/>
        <v>131058.82090777939</v>
      </c>
      <c r="I47" s="47">
        <v>-22361.230268159925</v>
      </c>
      <c r="J47" s="53">
        <f t="shared" si="1"/>
        <v>108697.59063961946</v>
      </c>
      <c r="M47" s="54"/>
    </row>
    <row r="48" spans="1:13">
      <c r="A48" s="49">
        <v>70</v>
      </c>
      <c r="B48" s="49">
        <v>36</v>
      </c>
      <c r="C48" s="46" t="s">
        <v>67</v>
      </c>
      <c r="D48" s="47">
        <v>0</v>
      </c>
      <c r="E48" s="47">
        <v>176031.4833592244</v>
      </c>
      <c r="F48" s="47">
        <v>0</v>
      </c>
      <c r="G48" s="47">
        <v>0</v>
      </c>
      <c r="H48" s="47">
        <f t="shared" si="0"/>
        <v>176031.4833592244</v>
      </c>
      <c r="I48" s="47">
        <v>84250.180511541461</v>
      </c>
      <c r="J48" s="53">
        <f t="shared" si="1"/>
        <v>260281.66387076586</v>
      </c>
      <c r="M48" s="54"/>
    </row>
    <row r="49" spans="1:14">
      <c r="A49" s="49">
        <v>86</v>
      </c>
      <c r="B49" s="49">
        <v>37</v>
      </c>
      <c r="C49" s="46" t="s">
        <v>68</v>
      </c>
      <c r="D49" s="47">
        <v>0</v>
      </c>
      <c r="E49" s="47">
        <v>2613.5345044000314</v>
      </c>
      <c r="F49" s="47">
        <v>0</v>
      </c>
      <c r="G49" s="47">
        <v>0</v>
      </c>
      <c r="H49" s="47">
        <f t="shared" si="0"/>
        <v>2613.5345044000314</v>
      </c>
      <c r="I49" s="47">
        <v>-2204.7025511201573</v>
      </c>
      <c r="J49" s="53">
        <f t="shared" si="1"/>
        <v>408.83195327987414</v>
      </c>
      <c r="M49" s="54"/>
    </row>
    <row r="50" spans="1:14">
      <c r="A50" s="49">
        <v>180</v>
      </c>
      <c r="B50" s="49">
        <v>38</v>
      </c>
      <c r="C50" s="46" t="s">
        <v>69</v>
      </c>
      <c r="D50" s="47">
        <v>0</v>
      </c>
      <c r="E50" s="47">
        <v>18241.248134511334</v>
      </c>
      <c r="F50" s="47">
        <v>0</v>
      </c>
      <c r="G50" s="47">
        <v>0</v>
      </c>
      <c r="H50" s="47">
        <f t="shared" si="0"/>
        <v>18241.248134511334</v>
      </c>
      <c r="I50" s="47">
        <v>-53812.403478139808</v>
      </c>
      <c r="J50" s="53">
        <f t="shared" si="1"/>
        <v>-35571.155343628474</v>
      </c>
      <c r="M50" s="54"/>
    </row>
    <row r="51" spans="1:14">
      <c r="A51" s="49">
        <v>747</v>
      </c>
      <c r="B51" s="49">
        <v>39</v>
      </c>
      <c r="C51" s="46" t="s">
        <v>70</v>
      </c>
      <c r="D51" s="47">
        <v>0</v>
      </c>
      <c r="E51" s="47">
        <v>119893.98491091259</v>
      </c>
      <c r="F51" s="47">
        <v>0</v>
      </c>
      <c r="G51" s="47">
        <v>0</v>
      </c>
      <c r="H51" s="47">
        <f t="shared" si="0"/>
        <v>119893.98491091259</v>
      </c>
      <c r="I51" s="47">
        <v>-1954.729019076447</v>
      </c>
      <c r="J51" s="53">
        <f t="shared" si="1"/>
        <v>117939.25589183615</v>
      </c>
      <c r="M51" s="54"/>
    </row>
    <row r="52" spans="1:14">
      <c r="A52" s="49">
        <v>960</v>
      </c>
      <c r="B52" s="49">
        <v>209</v>
      </c>
      <c r="C52" s="46" t="s">
        <v>71</v>
      </c>
      <c r="D52" s="47">
        <v>0</v>
      </c>
      <c r="E52" s="47">
        <v>17683.388430355772</v>
      </c>
      <c r="F52" s="47">
        <v>0</v>
      </c>
      <c r="G52" s="47">
        <v>0</v>
      </c>
      <c r="H52" s="47">
        <f t="shared" si="0"/>
        <v>17683.388430355772</v>
      </c>
      <c r="I52" s="47">
        <v>-111880.75351839779</v>
      </c>
      <c r="J52" s="53">
        <f t="shared" si="1"/>
        <v>-94197.365088042017</v>
      </c>
      <c r="M52" s="60"/>
      <c r="N52" s="46"/>
    </row>
    <row r="53" spans="1:14">
      <c r="A53" s="49">
        <v>90</v>
      </c>
      <c r="B53" s="49">
        <v>40</v>
      </c>
      <c r="C53" s="46" t="s">
        <v>72</v>
      </c>
      <c r="D53" s="47">
        <v>0</v>
      </c>
      <c r="E53" s="47">
        <v>1268.5576834222377</v>
      </c>
      <c r="F53" s="47">
        <v>0</v>
      </c>
      <c r="G53" s="47">
        <v>0</v>
      </c>
      <c r="H53" s="47">
        <f t="shared" si="0"/>
        <v>1268.5576834222377</v>
      </c>
      <c r="I53" s="47">
        <v>1244.6589956551281</v>
      </c>
      <c r="J53" s="53">
        <f t="shared" si="1"/>
        <v>2513.2166790773658</v>
      </c>
      <c r="M53" s="54"/>
    </row>
    <row r="54" spans="1:14">
      <c r="A54" s="49">
        <v>90</v>
      </c>
      <c r="B54" s="49">
        <v>41</v>
      </c>
      <c r="C54" s="46" t="s">
        <v>73</v>
      </c>
      <c r="D54" s="47">
        <v>0</v>
      </c>
      <c r="E54" s="47">
        <v>1597.1599749111306</v>
      </c>
      <c r="F54" s="47">
        <v>0</v>
      </c>
      <c r="G54" s="47">
        <v>0</v>
      </c>
      <c r="H54" s="47">
        <f t="shared" si="0"/>
        <v>1597.1599749111306</v>
      </c>
      <c r="I54" s="47">
        <v>-7719.9293367956516</v>
      </c>
      <c r="J54" s="53">
        <f t="shared" si="1"/>
        <v>-6122.7693618845205</v>
      </c>
      <c r="M54" s="54"/>
    </row>
    <row r="55" spans="1:14">
      <c r="A55" s="49">
        <v>220</v>
      </c>
      <c r="B55" s="49">
        <v>207</v>
      </c>
      <c r="C55" s="46" t="s">
        <v>74</v>
      </c>
      <c r="D55" s="47">
        <v>0</v>
      </c>
      <c r="E55" s="47">
        <v>11363.525754511251</v>
      </c>
      <c r="F55" s="47">
        <v>0</v>
      </c>
      <c r="G55" s="47">
        <v>0</v>
      </c>
      <c r="H55" s="47">
        <f t="shared" si="0"/>
        <v>11363.525754511251</v>
      </c>
      <c r="I55" s="47">
        <v>11149.445340597444</v>
      </c>
      <c r="J55" s="53">
        <f t="shared" si="1"/>
        <v>22512.971095108696</v>
      </c>
      <c r="M55" s="54"/>
    </row>
    <row r="56" spans="1:14">
      <c r="A56" s="49">
        <v>101</v>
      </c>
      <c r="B56" s="49">
        <v>42</v>
      </c>
      <c r="C56" s="46" t="s">
        <v>75</v>
      </c>
      <c r="D56" s="47">
        <v>0</v>
      </c>
      <c r="E56" s="47">
        <v>32814.377666355955</v>
      </c>
      <c r="F56" s="47">
        <v>0</v>
      </c>
      <c r="G56" s="47">
        <v>0</v>
      </c>
      <c r="H56" s="47">
        <f t="shared" si="0"/>
        <v>32814.377666355955</v>
      </c>
      <c r="I56" s="47">
        <v>21599.179080380247</v>
      </c>
      <c r="J56" s="53">
        <f t="shared" si="1"/>
        <v>54413.556746736198</v>
      </c>
      <c r="M56" s="54"/>
    </row>
    <row r="57" spans="1:14">
      <c r="A57" s="49">
        <v>102</v>
      </c>
      <c r="B57" s="49">
        <v>43</v>
      </c>
      <c r="C57" s="46" t="s">
        <v>76</v>
      </c>
      <c r="D57" s="47">
        <v>0</v>
      </c>
      <c r="E57" s="47">
        <v>185051.99835628227</v>
      </c>
      <c r="F57" s="47">
        <v>0</v>
      </c>
      <c r="G57" s="47">
        <v>0</v>
      </c>
      <c r="H57" s="47">
        <f t="shared" si="0"/>
        <v>185051.99835628227</v>
      </c>
      <c r="I57" s="47">
        <v>-17391.24431694462</v>
      </c>
      <c r="J57" s="53">
        <f t="shared" si="1"/>
        <v>167660.75403933765</v>
      </c>
      <c r="M57" s="54"/>
    </row>
    <row r="58" spans="1:14">
      <c r="A58" s="49">
        <v>101</v>
      </c>
      <c r="B58" s="49">
        <v>203</v>
      </c>
      <c r="C58" s="46" t="s">
        <v>77</v>
      </c>
      <c r="D58" s="47">
        <v>0</v>
      </c>
      <c r="E58" s="47">
        <v>5998.9022981111839</v>
      </c>
      <c r="F58" s="47">
        <v>0</v>
      </c>
      <c r="G58" s="47">
        <v>0</v>
      </c>
      <c r="H58" s="47">
        <f t="shared" si="0"/>
        <v>5998.9022981111839</v>
      </c>
      <c r="I58" s="47">
        <v>4865.8874192125031</v>
      </c>
      <c r="J58" s="53">
        <f t="shared" si="1"/>
        <v>10864.789717323687</v>
      </c>
      <c r="M58" s="54"/>
    </row>
    <row r="59" spans="1:14">
      <c r="A59" s="49">
        <v>82</v>
      </c>
      <c r="B59" s="49">
        <v>44</v>
      </c>
      <c r="C59" s="46" t="s">
        <v>78</v>
      </c>
      <c r="D59" s="47">
        <v>0</v>
      </c>
      <c r="E59" s="47">
        <v>177307.68295640219</v>
      </c>
      <c r="F59" s="47">
        <v>0</v>
      </c>
      <c r="G59" s="47">
        <v>0</v>
      </c>
      <c r="H59" s="47">
        <f t="shared" si="0"/>
        <v>177307.68295640219</v>
      </c>
      <c r="I59" s="47">
        <v>-46105.662547046464</v>
      </c>
      <c r="J59" s="53">
        <f t="shared" si="1"/>
        <v>131202.02040935573</v>
      </c>
      <c r="M59" s="54"/>
    </row>
    <row r="60" spans="1:14">
      <c r="A60" s="49">
        <v>82</v>
      </c>
      <c r="B60" s="49">
        <v>45</v>
      </c>
      <c r="C60" s="46" t="s">
        <v>79</v>
      </c>
      <c r="D60" s="47">
        <v>0</v>
      </c>
      <c r="E60" s="47">
        <v>0</v>
      </c>
      <c r="F60" s="47">
        <v>0</v>
      </c>
      <c r="G60" s="47">
        <v>0</v>
      </c>
      <c r="H60" s="47">
        <f t="shared" si="0"/>
        <v>0</v>
      </c>
      <c r="I60" s="47">
        <v>0</v>
      </c>
      <c r="J60" s="53">
        <f t="shared" si="1"/>
        <v>0</v>
      </c>
      <c r="M60" s="54"/>
    </row>
    <row r="61" spans="1:14">
      <c r="A61" s="49">
        <v>130</v>
      </c>
      <c r="B61" s="49">
        <v>46</v>
      </c>
      <c r="C61" s="46" t="s">
        <v>80</v>
      </c>
      <c r="D61" s="47">
        <v>0</v>
      </c>
      <c r="E61" s="47">
        <v>1256101.3640006823</v>
      </c>
      <c r="F61" s="47">
        <v>0</v>
      </c>
      <c r="G61" s="47">
        <v>0</v>
      </c>
      <c r="H61" s="47">
        <f t="shared" si="0"/>
        <v>1256101.3640006823</v>
      </c>
      <c r="I61" s="47">
        <v>-526559.6559287142</v>
      </c>
      <c r="J61" s="53">
        <f t="shared" si="1"/>
        <v>729541.70807196805</v>
      </c>
      <c r="M61" s="54"/>
    </row>
    <row r="62" spans="1:14">
      <c r="A62" s="49">
        <v>240</v>
      </c>
      <c r="B62" s="49">
        <v>47</v>
      </c>
      <c r="C62" s="46" t="s">
        <v>81</v>
      </c>
      <c r="D62" s="47">
        <v>0</v>
      </c>
      <c r="E62" s="47">
        <v>161244.3802422242</v>
      </c>
      <c r="F62" s="47">
        <v>0</v>
      </c>
      <c r="G62" s="47">
        <v>0</v>
      </c>
      <c r="H62" s="47">
        <f t="shared" si="0"/>
        <v>161244.3802422242</v>
      </c>
      <c r="I62" s="47">
        <v>107204.65547182655</v>
      </c>
      <c r="J62" s="53">
        <f t="shared" si="1"/>
        <v>268449.03571405075</v>
      </c>
      <c r="M62" s="54"/>
    </row>
    <row r="63" spans="1:14">
      <c r="A63" s="49">
        <v>908</v>
      </c>
      <c r="B63" s="49">
        <v>48</v>
      </c>
      <c r="C63" s="46" t="s">
        <v>82</v>
      </c>
      <c r="D63" s="47">
        <v>0</v>
      </c>
      <c r="E63" s="47">
        <v>202617.70131480249</v>
      </c>
      <c r="F63" s="47">
        <v>0</v>
      </c>
      <c r="G63" s="47">
        <v>0</v>
      </c>
      <c r="H63" s="47">
        <f t="shared" si="0"/>
        <v>202617.70131480249</v>
      </c>
      <c r="I63" s="47">
        <v>-29869.466199999559</v>
      </c>
      <c r="J63" s="53">
        <f t="shared" si="1"/>
        <v>172748.23511480293</v>
      </c>
      <c r="M63" s="54"/>
    </row>
    <row r="64" spans="1:14">
      <c r="A64" s="49">
        <v>101</v>
      </c>
      <c r="B64" s="49">
        <v>49</v>
      </c>
      <c r="C64" s="46" t="s">
        <v>83</v>
      </c>
      <c r="D64" s="47">
        <v>0</v>
      </c>
      <c r="E64" s="47">
        <v>152.83827511111298</v>
      </c>
      <c r="F64" s="47">
        <v>0</v>
      </c>
      <c r="G64" s="47">
        <v>0</v>
      </c>
      <c r="H64" s="47">
        <f t="shared" si="0"/>
        <v>152.83827511111298</v>
      </c>
      <c r="I64" s="47">
        <v>-7.0410848608279366</v>
      </c>
      <c r="J64" s="53">
        <f t="shared" si="1"/>
        <v>145.79719025028504</v>
      </c>
      <c r="M64" s="54"/>
    </row>
    <row r="65" spans="1:13">
      <c r="A65" s="49">
        <v>300</v>
      </c>
      <c r="B65" s="49">
        <v>50</v>
      </c>
      <c r="C65" s="46" t="s">
        <v>84</v>
      </c>
      <c r="D65" s="47">
        <v>0</v>
      </c>
      <c r="E65" s="47">
        <v>0</v>
      </c>
      <c r="F65" s="47">
        <v>0</v>
      </c>
      <c r="G65" s="47">
        <v>0</v>
      </c>
      <c r="H65" s="47">
        <f t="shared" si="0"/>
        <v>0</v>
      </c>
      <c r="I65" s="47">
        <v>0</v>
      </c>
      <c r="J65" s="53">
        <f t="shared" si="1"/>
        <v>0</v>
      </c>
      <c r="M65" s="54"/>
    </row>
    <row r="66" spans="1:13">
      <c r="A66" s="49">
        <v>170</v>
      </c>
      <c r="B66" s="49">
        <v>51</v>
      </c>
      <c r="C66" s="46" t="s">
        <v>85</v>
      </c>
      <c r="D66" s="47">
        <v>0</v>
      </c>
      <c r="E66" s="47">
        <v>0</v>
      </c>
      <c r="F66" s="47">
        <v>0</v>
      </c>
      <c r="G66" s="47">
        <v>0</v>
      </c>
      <c r="H66" s="47">
        <f t="shared" si="0"/>
        <v>0</v>
      </c>
      <c r="I66" s="47">
        <v>0</v>
      </c>
      <c r="J66" s="53">
        <f t="shared" si="1"/>
        <v>0</v>
      </c>
      <c r="M66" s="54"/>
    </row>
    <row r="67" spans="1:13">
      <c r="A67" s="49">
        <v>360</v>
      </c>
      <c r="B67" s="49">
        <v>52</v>
      </c>
      <c r="C67" s="46" t="s">
        <v>86</v>
      </c>
      <c r="D67" s="47">
        <v>0</v>
      </c>
      <c r="E67" s="47">
        <v>21641.899755733597</v>
      </c>
      <c r="F67" s="47">
        <v>0</v>
      </c>
      <c r="G67" s="47">
        <v>0</v>
      </c>
      <c r="H67" s="47">
        <f t="shared" si="0"/>
        <v>21641.899755733597</v>
      </c>
      <c r="I67" s="47">
        <v>-6831.8176162932323</v>
      </c>
      <c r="J67" s="53">
        <f t="shared" si="1"/>
        <v>14810.082139440365</v>
      </c>
      <c r="M67" s="54"/>
    </row>
    <row r="68" spans="1:13">
      <c r="A68" s="49">
        <v>300</v>
      </c>
      <c r="B68" s="49">
        <v>53</v>
      </c>
      <c r="C68" s="46" t="s">
        <v>87</v>
      </c>
      <c r="D68" s="47">
        <v>0</v>
      </c>
      <c r="E68" s="47">
        <v>204528.17975369139</v>
      </c>
      <c r="F68" s="47">
        <v>0</v>
      </c>
      <c r="G68" s="47">
        <v>0</v>
      </c>
      <c r="H68" s="47">
        <f t="shared" si="0"/>
        <v>204528.17975369139</v>
      </c>
      <c r="I68" s="47">
        <v>-12823.979760759888</v>
      </c>
      <c r="J68" s="53">
        <f t="shared" si="1"/>
        <v>191704.19999293151</v>
      </c>
      <c r="M68" s="54"/>
    </row>
    <row r="69" spans="1:13">
      <c r="A69" s="49">
        <v>315</v>
      </c>
      <c r="B69" s="49">
        <v>54</v>
      </c>
      <c r="C69" s="46" t="s">
        <v>88</v>
      </c>
      <c r="D69" s="47">
        <v>0</v>
      </c>
      <c r="E69" s="47">
        <v>88470.435548067762</v>
      </c>
      <c r="F69" s="47">
        <v>0</v>
      </c>
      <c r="G69" s="47">
        <v>0</v>
      </c>
      <c r="H69" s="47">
        <f t="shared" si="0"/>
        <v>88470.435548067762</v>
      </c>
      <c r="I69" s="47">
        <v>17415.71802830977</v>
      </c>
      <c r="J69" s="53">
        <f t="shared" si="1"/>
        <v>105886.15357637753</v>
      </c>
      <c r="M69" s="54"/>
    </row>
    <row r="70" spans="1:13">
      <c r="A70" s="49">
        <v>300</v>
      </c>
      <c r="B70" s="49">
        <v>55</v>
      </c>
      <c r="C70" s="46" t="s">
        <v>89</v>
      </c>
      <c r="D70" s="47">
        <v>0</v>
      </c>
      <c r="E70" s="47">
        <v>0</v>
      </c>
      <c r="F70" s="47">
        <v>0</v>
      </c>
      <c r="G70" s="47">
        <v>0</v>
      </c>
      <c r="H70" s="47">
        <f t="shared" si="0"/>
        <v>0</v>
      </c>
      <c r="I70" s="47">
        <v>0</v>
      </c>
      <c r="J70" s="53">
        <f t="shared" si="1"/>
        <v>0</v>
      </c>
      <c r="M70" s="54"/>
    </row>
    <row r="71" spans="1:13">
      <c r="A71" s="49">
        <v>330</v>
      </c>
      <c r="B71" s="49">
        <v>56</v>
      </c>
      <c r="C71" s="46" t="s">
        <v>90</v>
      </c>
      <c r="D71" s="47">
        <v>0</v>
      </c>
      <c r="E71" s="47">
        <v>0</v>
      </c>
      <c r="F71" s="47">
        <v>0</v>
      </c>
      <c r="G71" s="47">
        <v>0</v>
      </c>
      <c r="H71" s="47">
        <f t="shared" si="0"/>
        <v>0</v>
      </c>
      <c r="I71" s="47">
        <v>0</v>
      </c>
      <c r="J71" s="53">
        <f t="shared" si="1"/>
        <v>0</v>
      </c>
      <c r="M71" s="54"/>
    </row>
    <row r="72" spans="1:13">
      <c r="A72" s="49">
        <v>331</v>
      </c>
      <c r="B72" s="49">
        <v>57</v>
      </c>
      <c r="C72" s="46" t="s">
        <v>91</v>
      </c>
      <c r="D72" s="47">
        <v>0</v>
      </c>
      <c r="E72" s="47">
        <v>14305.662550400177</v>
      </c>
      <c r="F72" s="47">
        <v>0</v>
      </c>
      <c r="G72" s="47">
        <v>0</v>
      </c>
      <c r="H72" s="47">
        <f t="shared" si="0"/>
        <v>14305.662550400177</v>
      </c>
      <c r="I72" s="47">
        <v>3031.1544570265069</v>
      </c>
      <c r="J72" s="53">
        <f t="shared" si="1"/>
        <v>17336.817007426682</v>
      </c>
      <c r="M72" s="54"/>
    </row>
    <row r="73" spans="1:13">
      <c r="A73" s="49">
        <v>333</v>
      </c>
      <c r="B73" s="49">
        <v>58</v>
      </c>
      <c r="C73" s="46" t="s">
        <v>92</v>
      </c>
      <c r="D73" s="47">
        <v>0</v>
      </c>
      <c r="E73" s="47">
        <v>3324.2324836667071</v>
      </c>
      <c r="F73" s="47">
        <v>0</v>
      </c>
      <c r="G73" s="47">
        <v>0</v>
      </c>
      <c r="H73" s="47">
        <f t="shared" si="0"/>
        <v>3324.2324836667071</v>
      </c>
      <c r="I73" s="47">
        <v>539.60640427699263</v>
      </c>
      <c r="J73" s="53">
        <f t="shared" si="1"/>
        <v>3863.8388879436998</v>
      </c>
      <c r="M73" s="54"/>
    </row>
    <row r="74" spans="1:13">
      <c r="A74" s="49">
        <v>350</v>
      </c>
      <c r="B74" s="49">
        <v>59</v>
      </c>
      <c r="C74" s="46" t="s">
        <v>93</v>
      </c>
      <c r="D74" s="47">
        <v>0</v>
      </c>
      <c r="E74" s="47">
        <v>0</v>
      </c>
      <c r="F74" s="47">
        <v>0</v>
      </c>
      <c r="G74" s="47">
        <v>0</v>
      </c>
      <c r="H74" s="47">
        <f t="shared" si="0"/>
        <v>0</v>
      </c>
      <c r="I74" s="47">
        <v>0</v>
      </c>
      <c r="J74" s="53">
        <f t="shared" si="1"/>
        <v>0</v>
      </c>
      <c r="M74" s="54"/>
    </row>
    <row r="75" spans="1:13">
      <c r="A75" s="49">
        <v>350</v>
      </c>
      <c r="B75" s="49">
        <v>60</v>
      </c>
      <c r="C75" s="46" t="s">
        <v>94</v>
      </c>
      <c r="D75" s="47">
        <v>0</v>
      </c>
      <c r="E75" s="47">
        <v>24652.813775422524</v>
      </c>
      <c r="F75" s="47">
        <v>0</v>
      </c>
      <c r="G75" s="47">
        <v>0</v>
      </c>
      <c r="H75" s="47">
        <f t="shared" si="0"/>
        <v>24652.813775422524</v>
      </c>
      <c r="I75" s="47">
        <v>24031.373011948457</v>
      </c>
      <c r="J75" s="53">
        <f t="shared" si="1"/>
        <v>48684.186787370985</v>
      </c>
      <c r="M75" s="54"/>
    </row>
    <row r="76" spans="1:13">
      <c r="A76" s="49">
        <v>350</v>
      </c>
      <c r="B76" s="49">
        <v>61</v>
      </c>
      <c r="C76" s="46" t="s">
        <v>95</v>
      </c>
      <c r="D76" s="47">
        <v>0</v>
      </c>
      <c r="E76" s="47">
        <v>4355.8908406667197</v>
      </c>
      <c r="F76" s="47">
        <v>0</v>
      </c>
      <c r="G76" s="47">
        <v>0</v>
      </c>
      <c r="H76" s="47">
        <f t="shared" si="0"/>
        <v>4355.8908406667197</v>
      </c>
      <c r="I76" s="47">
        <v>-5060.1709185335958</v>
      </c>
      <c r="J76" s="53">
        <f t="shared" si="1"/>
        <v>-704.28007786687613</v>
      </c>
      <c r="M76" s="54"/>
    </row>
    <row r="77" spans="1:13">
      <c r="A77" s="49">
        <v>350</v>
      </c>
      <c r="B77" s="49">
        <v>62</v>
      </c>
      <c r="C77" s="46" t="s">
        <v>96</v>
      </c>
      <c r="D77" s="47">
        <v>0</v>
      </c>
      <c r="E77" s="47">
        <v>0</v>
      </c>
      <c r="F77" s="47">
        <v>0</v>
      </c>
      <c r="G77" s="47">
        <v>0</v>
      </c>
      <c r="H77" s="47">
        <f t="shared" si="0"/>
        <v>0</v>
      </c>
      <c r="I77" s="47">
        <v>0</v>
      </c>
      <c r="J77" s="53">
        <f t="shared" ref="J77:J140" si="2">SUM(H77:I77)</f>
        <v>0</v>
      </c>
      <c r="M77" s="54"/>
    </row>
    <row r="78" spans="1:13">
      <c r="A78" s="49">
        <v>350</v>
      </c>
      <c r="B78" s="49">
        <v>63</v>
      </c>
      <c r="C78" s="46" t="s">
        <v>97</v>
      </c>
      <c r="D78" s="47">
        <v>0</v>
      </c>
      <c r="E78" s="47">
        <v>0</v>
      </c>
      <c r="F78" s="47">
        <v>0</v>
      </c>
      <c r="G78" s="47">
        <v>0</v>
      </c>
      <c r="H78" s="47">
        <f t="shared" si="0"/>
        <v>0</v>
      </c>
      <c r="I78" s="47">
        <v>0</v>
      </c>
      <c r="J78" s="53">
        <f t="shared" si="2"/>
        <v>0</v>
      </c>
      <c r="M78" s="54"/>
    </row>
    <row r="79" spans="1:13">
      <c r="A79" s="49">
        <v>406</v>
      </c>
      <c r="B79" s="49">
        <v>64</v>
      </c>
      <c r="C79" s="46" t="s">
        <v>98</v>
      </c>
      <c r="D79" s="47">
        <v>0</v>
      </c>
      <c r="E79" s="47">
        <v>0</v>
      </c>
      <c r="F79" s="47">
        <v>0</v>
      </c>
      <c r="G79" s="47">
        <v>0</v>
      </c>
      <c r="H79" s="47">
        <f t="shared" ref="H79:H143" si="3">SUM(D79:G79)</f>
        <v>0</v>
      </c>
      <c r="I79" s="47">
        <v>0</v>
      </c>
      <c r="J79" s="53">
        <f t="shared" si="2"/>
        <v>0</v>
      </c>
      <c r="M79" s="54"/>
    </row>
    <row r="80" spans="1:13">
      <c r="A80" s="49">
        <v>402</v>
      </c>
      <c r="B80" s="49">
        <v>65</v>
      </c>
      <c r="C80" s="46" t="s">
        <v>99</v>
      </c>
      <c r="D80" s="47">
        <v>0</v>
      </c>
      <c r="E80" s="47">
        <v>0</v>
      </c>
      <c r="F80" s="47">
        <v>0</v>
      </c>
      <c r="G80" s="47">
        <v>0</v>
      </c>
      <c r="H80" s="47">
        <f t="shared" si="3"/>
        <v>0</v>
      </c>
      <c r="I80" s="47">
        <v>0</v>
      </c>
      <c r="J80" s="53">
        <f t="shared" si="2"/>
        <v>0</v>
      </c>
      <c r="M80" s="54"/>
    </row>
    <row r="81" spans="1:13">
      <c r="A81" s="49">
        <v>409</v>
      </c>
      <c r="B81" s="49">
        <v>66</v>
      </c>
      <c r="C81" s="46" t="s">
        <v>100</v>
      </c>
      <c r="D81" s="47">
        <v>0</v>
      </c>
      <c r="E81" s="47">
        <v>0</v>
      </c>
      <c r="F81" s="47">
        <v>0</v>
      </c>
      <c r="G81" s="47">
        <v>0</v>
      </c>
      <c r="H81" s="47">
        <f t="shared" si="3"/>
        <v>0</v>
      </c>
      <c r="I81" s="47">
        <v>0</v>
      </c>
      <c r="J81" s="53">
        <f t="shared" si="2"/>
        <v>0</v>
      </c>
      <c r="M81" s="54"/>
    </row>
    <row r="82" spans="1:13">
      <c r="A82" s="49">
        <v>409</v>
      </c>
      <c r="B82" s="49">
        <v>67</v>
      </c>
      <c r="C82" s="46" t="s">
        <v>101</v>
      </c>
      <c r="D82" s="47">
        <v>0</v>
      </c>
      <c r="E82" s="47">
        <v>777595.29228280962</v>
      </c>
      <c r="F82" s="47">
        <v>0</v>
      </c>
      <c r="G82" s="47">
        <v>0</v>
      </c>
      <c r="H82" s="47">
        <f t="shared" si="3"/>
        <v>777595.29228280962</v>
      </c>
      <c r="I82" s="47">
        <v>-63566.027446434251</v>
      </c>
      <c r="J82" s="53">
        <f t="shared" si="2"/>
        <v>714029.26483637537</v>
      </c>
      <c r="M82" s="54"/>
    </row>
    <row r="83" spans="1:13">
      <c r="A83" s="49">
        <v>402</v>
      </c>
      <c r="B83" s="49">
        <v>68</v>
      </c>
      <c r="C83" s="46" t="s">
        <v>102</v>
      </c>
      <c r="D83" s="47">
        <v>0</v>
      </c>
      <c r="E83" s="47">
        <v>0</v>
      </c>
      <c r="F83" s="47">
        <v>0</v>
      </c>
      <c r="G83" s="47">
        <v>0</v>
      </c>
      <c r="H83" s="47">
        <f t="shared" si="3"/>
        <v>0</v>
      </c>
      <c r="I83" s="47">
        <v>0</v>
      </c>
      <c r="J83" s="53">
        <f t="shared" si="2"/>
        <v>0</v>
      </c>
      <c r="M83" s="54"/>
    </row>
    <row r="84" spans="1:13">
      <c r="A84" s="49">
        <v>406</v>
      </c>
      <c r="B84" s="49">
        <v>69</v>
      </c>
      <c r="C84" s="46" t="s">
        <v>103</v>
      </c>
      <c r="D84" s="47">
        <v>0</v>
      </c>
      <c r="E84" s="47">
        <v>0</v>
      </c>
      <c r="F84" s="47">
        <v>0</v>
      </c>
      <c r="G84" s="47">
        <v>0</v>
      </c>
      <c r="H84" s="47">
        <f t="shared" si="3"/>
        <v>0</v>
      </c>
      <c r="I84" s="47">
        <v>0</v>
      </c>
      <c r="J84" s="53">
        <f t="shared" si="2"/>
        <v>0</v>
      </c>
      <c r="M84" s="54"/>
    </row>
    <row r="85" spans="1:13">
      <c r="A85" s="49">
        <v>400</v>
      </c>
      <c r="B85" s="49">
        <v>70</v>
      </c>
      <c r="C85" s="46" t="s">
        <v>104</v>
      </c>
      <c r="D85" s="47">
        <v>0</v>
      </c>
      <c r="E85" s="47">
        <v>108736.79082780135</v>
      </c>
      <c r="F85" s="47">
        <v>0</v>
      </c>
      <c r="G85" s="47">
        <v>0</v>
      </c>
      <c r="H85" s="47">
        <f t="shared" si="3"/>
        <v>108736.79082780135</v>
      </c>
      <c r="I85" s="47">
        <v>-95099.729824236012</v>
      </c>
      <c r="J85" s="53">
        <f t="shared" si="2"/>
        <v>13637.061003565337</v>
      </c>
      <c r="M85" s="54"/>
    </row>
    <row r="86" spans="1:13">
      <c r="A86" s="49">
        <v>402</v>
      </c>
      <c r="B86" s="49">
        <v>71</v>
      </c>
      <c r="C86" s="46" t="s">
        <v>105</v>
      </c>
      <c r="D86" s="47">
        <v>0</v>
      </c>
      <c r="E86" s="47">
        <v>65002.118404756351</v>
      </c>
      <c r="F86" s="47">
        <v>0</v>
      </c>
      <c r="G86" s="47">
        <v>0</v>
      </c>
      <c r="H86" s="47">
        <f t="shared" si="3"/>
        <v>65002.118404756351</v>
      </c>
      <c r="I86" s="47">
        <v>-10254.473391310115</v>
      </c>
      <c r="J86" s="53">
        <f t="shared" si="2"/>
        <v>54747.645013446236</v>
      </c>
      <c r="M86" s="54"/>
    </row>
    <row r="87" spans="1:13">
      <c r="A87" s="49">
        <v>406</v>
      </c>
      <c r="B87" s="49">
        <v>72</v>
      </c>
      <c r="C87" s="46" t="s">
        <v>106</v>
      </c>
      <c r="D87" s="47">
        <v>0</v>
      </c>
      <c r="E87" s="47">
        <v>0</v>
      </c>
      <c r="F87" s="47">
        <v>0</v>
      </c>
      <c r="G87" s="47">
        <v>0</v>
      </c>
      <c r="H87" s="47">
        <f t="shared" si="3"/>
        <v>0</v>
      </c>
      <c r="I87" s="47">
        <v>0</v>
      </c>
      <c r="J87" s="53">
        <f t="shared" si="2"/>
        <v>0</v>
      </c>
      <c r="M87" s="54"/>
    </row>
    <row r="88" spans="1:13">
      <c r="A88" s="49">
        <v>402</v>
      </c>
      <c r="B88" s="49">
        <v>73</v>
      </c>
      <c r="C88" s="46" t="s">
        <v>107</v>
      </c>
      <c r="D88" s="47">
        <v>0</v>
      </c>
      <c r="E88" s="47">
        <v>0</v>
      </c>
      <c r="F88" s="47">
        <v>0</v>
      </c>
      <c r="G88" s="47">
        <v>0</v>
      </c>
      <c r="H88" s="47">
        <f t="shared" si="3"/>
        <v>0</v>
      </c>
      <c r="I88" s="47">
        <v>0</v>
      </c>
      <c r="J88" s="53">
        <f t="shared" si="2"/>
        <v>0</v>
      </c>
      <c r="M88" s="54"/>
    </row>
    <row r="89" spans="1:13">
      <c r="A89" s="49">
        <v>403</v>
      </c>
      <c r="B89" s="49">
        <v>74</v>
      </c>
      <c r="C89" s="46" t="s">
        <v>108</v>
      </c>
      <c r="D89" s="47">
        <v>0</v>
      </c>
      <c r="E89" s="47">
        <v>945205.38668341155</v>
      </c>
      <c r="F89" s="47">
        <v>0</v>
      </c>
      <c r="G89" s="47">
        <v>0</v>
      </c>
      <c r="H89" s="47">
        <f t="shared" si="3"/>
        <v>945205.38668341155</v>
      </c>
      <c r="I89" s="47">
        <v>-121241.58315906115</v>
      </c>
      <c r="J89" s="53">
        <f t="shared" si="2"/>
        <v>823963.8035243504</v>
      </c>
      <c r="M89" s="54"/>
    </row>
    <row r="90" spans="1:13">
      <c r="A90" s="49">
        <v>406</v>
      </c>
      <c r="B90" s="49">
        <v>75</v>
      </c>
      <c r="C90" s="46" t="s">
        <v>109</v>
      </c>
      <c r="D90" s="47">
        <v>0</v>
      </c>
      <c r="E90" s="47">
        <v>123195.29165331264</v>
      </c>
      <c r="F90" s="47">
        <v>0</v>
      </c>
      <c r="G90" s="47">
        <v>0</v>
      </c>
      <c r="H90" s="47">
        <f t="shared" si="3"/>
        <v>123195.29165331264</v>
      </c>
      <c r="I90" s="47">
        <v>-15572.616452070346</v>
      </c>
      <c r="J90" s="53">
        <f t="shared" si="2"/>
        <v>107622.67520124229</v>
      </c>
      <c r="M90" s="54"/>
    </row>
    <row r="91" spans="1:13">
      <c r="A91" s="49">
        <v>406</v>
      </c>
      <c r="B91" s="49">
        <v>76</v>
      </c>
      <c r="C91" s="46" t="s">
        <v>110</v>
      </c>
      <c r="D91" s="47">
        <v>0</v>
      </c>
      <c r="E91" s="47">
        <v>59469.372845734062</v>
      </c>
      <c r="F91" s="47">
        <v>0</v>
      </c>
      <c r="G91" s="47">
        <v>0</v>
      </c>
      <c r="H91" s="47">
        <f t="shared" si="3"/>
        <v>59469.372845734062</v>
      </c>
      <c r="I91" s="47">
        <v>2656.0138806518589</v>
      </c>
      <c r="J91" s="53">
        <f t="shared" si="2"/>
        <v>62125.386726385921</v>
      </c>
      <c r="M91" s="54"/>
    </row>
    <row r="92" spans="1:13">
      <c r="A92" s="49">
        <v>402</v>
      </c>
      <c r="B92" s="49">
        <v>77</v>
      </c>
      <c r="C92" s="46" t="s">
        <v>111</v>
      </c>
      <c r="D92" s="47">
        <v>0</v>
      </c>
      <c r="E92" s="47">
        <v>2858.0757445778127</v>
      </c>
      <c r="F92" s="47">
        <v>0</v>
      </c>
      <c r="G92" s="47">
        <v>0</v>
      </c>
      <c r="H92" s="47">
        <f t="shared" si="3"/>
        <v>2858.0757445778127</v>
      </c>
      <c r="I92" s="47">
        <v>-944.76828689748254</v>
      </c>
      <c r="J92" s="53">
        <f t="shared" si="2"/>
        <v>1913.3074576803301</v>
      </c>
      <c r="M92" s="54"/>
    </row>
    <row r="93" spans="1:13">
      <c r="A93" s="49">
        <v>406</v>
      </c>
      <c r="B93" s="49">
        <v>78</v>
      </c>
      <c r="C93" s="46" t="s">
        <v>112</v>
      </c>
      <c r="D93" s="47">
        <v>0</v>
      </c>
      <c r="E93" s="47">
        <v>163468.17714509091</v>
      </c>
      <c r="F93" s="47">
        <v>0</v>
      </c>
      <c r="G93" s="47">
        <v>0</v>
      </c>
      <c r="H93" s="47">
        <f t="shared" si="3"/>
        <v>163468.17714509091</v>
      </c>
      <c r="I93" s="47">
        <v>43182.557687101507</v>
      </c>
      <c r="J93" s="53">
        <f t="shared" si="2"/>
        <v>206650.73483219242</v>
      </c>
      <c r="M93" s="54"/>
    </row>
    <row r="94" spans="1:13">
      <c r="A94" s="49">
        <v>406</v>
      </c>
      <c r="B94" s="49">
        <v>79</v>
      </c>
      <c r="C94" s="46" t="s">
        <v>113</v>
      </c>
      <c r="D94" s="47">
        <v>0</v>
      </c>
      <c r="E94" s="47">
        <v>0</v>
      </c>
      <c r="F94" s="47">
        <v>0</v>
      </c>
      <c r="G94" s="47">
        <v>0</v>
      </c>
      <c r="H94" s="47">
        <f t="shared" si="3"/>
        <v>0</v>
      </c>
      <c r="I94" s="47">
        <v>0</v>
      </c>
      <c r="J94" s="53">
        <f t="shared" si="2"/>
        <v>0</v>
      </c>
      <c r="M94" s="54"/>
    </row>
    <row r="95" spans="1:13">
      <c r="A95" s="49">
        <v>406</v>
      </c>
      <c r="B95" s="49">
        <v>80</v>
      </c>
      <c r="C95" s="46" t="s">
        <v>114</v>
      </c>
      <c r="D95" s="47">
        <v>0</v>
      </c>
      <c r="E95" s="47">
        <v>5379.9072839111759</v>
      </c>
      <c r="F95" s="47">
        <v>0</v>
      </c>
      <c r="G95" s="47">
        <v>0</v>
      </c>
      <c r="H95" s="47">
        <f t="shared" si="3"/>
        <v>5379.9072839111759</v>
      </c>
      <c r="I95" s="47">
        <v>-6393.4461871011436</v>
      </c>
      <c r="J95" s="53">
        <f t="shared" si="2"/>
        <v>-1013.5389031899676</v>
      </c>
      <c r="M95" s="54"/>
    </row>
    <row r="96" spans="1:13">
      <c r="A96" s="49">
        <v>709</v>
      </c>
      <c r="B96" s="49">
        <v>81</v>
      </c>
      <c r="C96" s="46" t="s">
        <v>115</v>
      </c>
      <c r="D96" s="47">
        <v>0</v>
      </c>
      <c r="E96" s="47">
        <v>116921.28046000144</v>
      </c>
      <c r="F96" s="47">
        <v>0</v>
      </c>
      <c r="G96" s="47">
        <v>0</v>
      </c>
      <c r="H96" s="47">
        <f t="shared" si="3"/>
        <v>116921.28046000144</v>
      </c>
      <c r="I96" s="47">
        <v>26794.570081466649</v>
      </c>
      <c r="J96" s="53">
        <f t="shared" si="2"/>
        <v>143715.85054146807</v>
      </c>
      <c r="M96" s="54"/>
    </row>
    <row r="97" spans="1:14">
      <c r="A97" s="49">
        <v>709</v>
      </c>
      <c r="B97" s="49">
        <v>211</v>
      </c>
      <c r="C97" s="46" t="s">
        <v>116</v>
      </c>
      <c r="D97" s="47">
        <v>0</v>
      </c>
      <c r="E97" s="47">
        <v>1108.077494555569</v>
      </c>
      <c r="F97" s="47">
        <v>0</v>
      </c>
      <c r="G97" s="47">
        <v>0</v>
      </c>
      <c r="H97" s="47">
        <f t="shared" si="3"/>
        <v>1108.077494555569</v>
      </c>
      <c r="I97" s="47">
        <v>1087.2021347589975</v>
      </c>
      <c r="J97" s="53">
        <f t="shared" si="2"/>
        <v>2195.2796293145666</v>
      </c>
      <c r="M97" s="60"/>
      <c r="N97" s="46"/>
    </row>
    <row r="98" spans="1:14">
      <c r="A98" s="49">
        <v>709</v>
      </c>
      <c r="B98" s="49">
        <v>82</v>
      </c>
      <c r="C98" s="46" t="s">
        <v>117</v>
      </c>
      <c r="D98" s="47">
        <v>0</v>
      </c>
      <c r="E98" s="47">
        <v>134856.85204429057</v>
      </c>
      <c r="F98" s="47">
        <v>0</v>
      </c>
      <c r="G98" s="47">
        <v>0</v>
      </c>
      <c r="H98" s="47">
        <f t="shared" si="3"/>
        <v>134856.85204429057</v>
      </c>
      <c r="I98" s="47">
        <v>-46018.751226951485</v>
      </c>
      <c r="J98" s="53">
        <f t="shared" si="2"/>
        <v>88838.100817339087</v>
      </c>
      <c r="M98" s="54"/>
    </row>
    <row r="99" spans="1:14">
      <c r="A99" s="49">
        <v>709</v>
      </c>
      <c r="B99" s="49">
        <v>83</v>
      </c>
      <c r="C99" s="46" t="s">
        <v>118</v>
      </c>
      <c r="D99" s="47">
        <v>0</v>
      </c>
      <c r="E99" s="47">
        <v>51307.808954800632</v>
      </c>
      <c r="F99" s="47">
        <v>0</v>
      </c>
      <c r="G99" s="47">
        <v>0</v>
      </c>
      <c r="H99" s="47">
        <f t="shared" si="3"/>
        <v>51307.808954800632</v>
      </c>
      <c r="I99" s="47">
        <v>-27149.792187779931</v>
      </c>
      <c r="J99" s="53">
        <f t="shared" si="2"/>
        <v>24158.016767020701</v>
      </c>
      <c r="M99" s="54"/>
    </row>
    <row r="100" spans="1:14">
      <c r="A100" s="49">
        <v>709</v>
      </c>
      <c r="B100" s="49">
        <v>84</v>
      </c>
      <c r="C100" s="46" t="s">
        <v>119</v>
      </c>
      <c r="D100" s="47">
        <v>0</v>
      </c>
      <c r="E100" s="47">
        <v>253940.79409711424</v>
      </c>
      <c r="F100" s="47">
        <v>0</v>
      </c>
      <c r="G100" s="47">
        <v>0</v>
      </c>
      <c r="H100" s="47">
        <f t="shared" si="3"/>
        <v>253940.79409711424</v>
      </c>
      <c r="I100" s="47">
        <v>-81525.262496265583</v>
      </c>
      <c r="J100" s="53">
        <f t="shared" si="2"/>
        <v>172415.53160084866</v>
      </c>
      <c r="M100" s="54"/>
    </row>
    <row r="101" spans="1:14">
      <c r="A101" s="49">
        <v>709</v>
      </c>
      <c r="B101" s="49">
        <v>85</v>
      </c>
      <c r="C101" s="46" t="s">
        <v>120</v>
      </c>
      <c r="D101" s="47">
        <v>0</v>
      </c>
      <c r="E101" s="47">
        <v>28175.736016733681</v>
      </c>
      <c r="F101" s="47">
        <v>0</v>
      </c>
      <c r="G101" s="47">
        <v>0</v>
      </c>
      <c r="H101" s="47">
        <f t="shared" si="3"/>
        <v>28175.736016733681</v>
      </c>
      <c r="I101" s="47">
        <v>-4978.0739940936292</v>
      </c>
      <c r="J101" s="53">
        <f t="shared" si="2"/>
        <v>23197.662022640052</v>
      </c>
      <c r="M101" s="54"/>
    </row>
    <row r="102" spans="1:14">
      <c r="A102" s="49">
        <v>406</v>
      </c>
      <c r="B102" s="49">
        <v>86</v>
      </c>
      <c r="C102" s="46" t="s">
        <v>121</v>
      </c>
      <c r="D102" s="47">
        <v>0</v>
      </c>
      <c r="E102" s="47">
        <v>23368.972264489177</v>
      </c>
      <c r="F102" s="47">
        <v>0</v>
      </c>
      <c r="G102" s="47">
        <v>0</v>
      </c>
      <c r="H102" s="47">
        <f t="shared" si="3"/>
        <v>23368.972264489177</v>
      </c>
      <c r="I102" s="47">
        <v>-14079.281875220589</v>
      </c>
      <c r="J102" s="53">
        <f t="shared" si="2"/>
        <v>9289.6903892685878</v>
      </c>
      <c r="M102" s="54"/>
    </row>
    <row r="103" spans="1:14">
      <c r="A103" s="49">
        <v>709</v>
      </c>
      <c r="B103" s="49">
        <v>87</v>
      </c>
      <c r="C103" s="46" t="s">
        <v>122</v>
      </c>
      <c r="D103" s="47">
        <v>0</v>
      </c>
      <c r="E103" s="47">
        <v>4401.7423232000538</v>
      </c>
      <c r="F103" s="47">
        <v>0</v>
      </c>
      <c r="G103" s="47">
        <v>0</v>
      </c>
      <c r="H103" s="47">
        <f t="shared" si="3"/>
        <v>4401.7423232000538</v>
      </c>
      <c r="I103" s="47">
        <v>-8310.1832439918435</v>
      </c>
      <c r="J103" s="53">
        <f t="shared" si="2"/>
        <v>-3908.4409207917897</v>
      </c>
      <c r="M103" s="54"/>
    </row>
    <row r="104" spans="1:14">
      <c r="A104" s="49">
        <v>406</v>
      </c>
      <c r="B104" s="49">
        <v>88</v>
      </c>
      <c r="C104" s="46" t="s">
        <v>123</v>
      </c>
      <c r="D104" s="47">
        <v>0</v>
      </c>
      <c r="E104" s="47">
        <v>229.25741266666944</v>
      </c>
      <c r="F104" s="47">
        <v>0</v>
      </c>
      <c r="G104" s="47">
        <v>0</v>
      </c>
      <c r="H104" s="47">
        <f t="shared" si="3"/>
        <v>229.25741266666944</v>
      </c>
      <c r="I104" s="47">
        <v>-2583.0616272912421</v>
      </c>
      <c r="J104" s="53">
        <f t="shared" si="2"/>
        <v>-2353.8042146245725</v>
      </c>
      <c r="M104" s="54"/>
    </row>
    <row r="105" spans="1:14">
      <c r="A105" s="49">
        <v>709</v>
      </c>
      <c r="B105" s="49">
        <v>89</v>
      </c>
      <c r="C105" s="46" t="s">
        <v>124</v>
      </c>
      <c r="D105" s="47">
        <v>0</v>
      </c>
      <c r="E105" s="47">
        <v>52056.716502845084</v>
      </c>
      <c r="F105" s="47">
        <v>0</v>
      </c>
      <c r="G105" s="47">
        <v>0</v>
      </c>
      <c r="H105" s="47">
        <f t="shared" si="3"/>
        <v>52056.716502845084</v>
      </c>
      <c r="I105" s="47">
        <v>27779.006496402006</v>
      </c>
      <c r="J105" s="53">
        <f t="shared" si="2"/>
        <v>79835.722999247082</v>
      </c>
      <c r="M105" s="54"/>
    </row>
    <row r="106" spans="1:14">
      <c r="A106" s="49">
        <v>402</v>
      </c>
      <c r="B106" s="49">
        <v>90</v>
      </c>
      <c r="C106" s="46" t="s">
        <v>125</v>
      </c>
      <c r="D106" s="47">
        <v>0</v>
      </c>
      <c r="E106" s="47">
        <v>168.12210262222425</v>
      </c>
      <c r="F106" s="47">
        <v>0</v>
      </c>
      <c r="G106" s="47">
        <v>0</v>
      </c>
      <c r="H106" s="47">
        <f t="shared" si="3"/>
        <v>168.12210262222425</v>
      </c>
      <c r="I106" s="47">
        <v>-619.04519334691076</v>
      </c>
      <c r="J106" s="53">
        <f t="shared" si="2"/>
        <v>-450.92309072468652</v>
      </c>
      <c r="M106" s="54"/>
    </row>
    <row r="107" spans="1:14">
      <c r="A107" s="49">
        <v>406</v>
      </c>
      <c r="B107" s="49">
        <v>91</v>
      </c>
      <c r="C107" s="46" t="s">
        <v>126</v>
      </c>
      <c r="D107" s="47">
        <v>0</v>
      </c>
      <c r="E107" s="47">
        <v>0</v>
      </c>
      <c r="F107" s="47">
        <v>0</v>
      </c>
      <c r="G107" s="47">
        <v>0</v>
      </c>
      <c r="H107" s="47">
        <f t="shared" si="3"/>
        <v>0</v>
      </c>
      <c r="I107" s="47">
        <v>0</v>
      </c>
      <c r="J107" s="53">
        <f t="shared" si="2"/>
        <v>0</v>
      </c>
      <c r="M107" s="54"/>
    </row>
    <row r="108" spans="1:14">
      <c r="A108" s="49">
        <v>406</v>
      </c>
      <c r="B108" s="49">
        <v>92</v>
      </c>
      <c r="C108" s="46" t="s">
        <v>127</v>
      </c>
      <c r="D108" s="47">
        <v>0</v>
      </c>
      <c r="E108" s="47">
        <v>3255.455259866706</v>
      </c>
      <c r="F108" s="47">
        <v>0</v>
      </c>
      <c r="G108" s="47">
        <v>0</v>
      </c>
      <c r="H108" s="47">
        <f t="shared" si="3"/>
        <v>3255.455259866706</v>
      </c>
      <c r="I108" s="47">
        <v>951.12489246436508</v>
      </c>
      <c r="J108" s="53">
        <f t="shared" si="2"/>
        <v>4206.5801523310711</v>
      </c>
      <c r="M108" s="54"/>
    </row>
    <row r="109" spans="1:14">
      <c r="A109" s="49">
        <v>406</v>
      </c>
      <c r="B109" s="49">
        <v>93</v>
      </c>
      <c r="C109" s="46" t="s">
        <v>128</v>
      </c>
      <c r="D109" s="47">
        <v>0</v>
      </c>
      <c r="E109" s="47">
        <v>0</v>
      </c>
      <c r="F109" s="47">
        <v>0</v>
      </c>
      <c r="G109" s="47">
        <v>0</v>
      </c>
      <c r="H109" s="47">
        <f t="shared" si="3"/>
        <v>0</v>
      </c>
      <c r="I109" s="47">
        <v>0</v>
      </c>
      <c r="J109" s="53">
        <f t="shared" si="2"/>
        <v>0</v>
      </c>
      <c r="M109" s="54"/>
    </row>
    <row r="110" spans="1:14">
      <c r="A110" s="49">
        <v>406</v>
      </c>
      <c r="B110" s="49">
        <v>94</v>
      </c>
      <c r="C110" s="46" t="s">
        <v>129</v>
      </c>
      <c r="D110" s="47">
        <v>0</v>
      </c>
      <c r="E110" s="47">
        <v>0</v>
      </c>
      <c r="F110" s="47">
        <v>0</v>
      </c>
      <c r="G110" s="47">
        <v>0</v>
      </c>
      <c r="H110" s="47">
        <f t="shared" si="3"/>
        <v>0</v>
      </c>
      <c r="I110" s="47">
        <v>0</v>
      </c>
      <c r="J110" s="53">
        <f t="shared" si="2"/>
        <v>0</v>
      </c>
      <c r="M110" s="54"/>
    </row>
    <row r="111" spans="1:14">
      <c r="A111" s="49">
        <v>406</v>
      </c>
      <c r="B111" s="49">
        <v>95</v>
      </c>
      <c r="C111" s="46" t="s">
        <v>130</v>
      </c>
      <c r="D111" s="47">
        <v>0</v>
      </c>
      <c r="E111" s="47">
        <v>0</v>
      </c>
      <c r="F111" s="47">
        <v>0</v>
      </c>
      <c r="G111" s="47">
        <v>0</v>
      </c>
      <c r="H111" s="47">
        <f t="shared" si="3"/>
        <v>0</v>
      </c>
      <c r="I111" s="47">
        <v>0</v>
      </c>
      <c r="J111" s="53">
        <f t="shared" si="2"/>
        <v>0</v>
      </c>
      <c r="M111" s="54"/>
    </row>
    <row r="112" spans="1:14">
      <c r="A112" s="49">
        <v>406</v>
      </c>
      <c r="B112" s="49">
        <v>96</v>
      </c>
      <c r="C112" s="46" t="s">
        <v>131</v>
      </c>
      <c r="D112" s="47">
        <v>0</v>
      </c>
      <c r="E112" s="47">
        <v>0</v>
      </c>
      <c r="F112" s="47">
        <v>0</v>
      </c>
      <c r="G112" s="47">
        <v>0</v>
      </c>
      <c r="H112" s="47">
        <f t="shared" si="3"/>
        <v>0</v>
      </c>
      <c r="I112" s="47">
        <v>0</v>
      </c>
      <c r="J112" s="53">
        <f t="shared" si="2"/>
        <v>0</v>
      </c>
      <c r="M112" s="54"/>
    </row>
    <row r="113" spans="1:13">
      <c r="A113" s="49">
        <v>406</v>
      </c>
      <c r="B113" s="49">
        <v>97</v>
      </c>
      <c r="C113" s="46" t="s">
        <v>132</v>
      </c>
      <c r="D113" s="47">
        <v>0</v>
      </c>
      <c r="E113" s="47">
        <v>0</v>
      </c>
      <c r="F113" s="47">
        <v>0</v>
      </c>
      <c r="G113" s="47">
        <v>0</v>
      </c>
      <c r="H113" s="47">
        <f t="shared" si="3"/>
        <v>0</v>
      </c>
      <c r="I113" s="47">
        <v>0</v>
      </c>
      <c r="J113" s="53">
        <f t="shared" si="2"/>
        <v>0</v>
      </c>
      <c r="M113" s="54"/>
    </row>
    <row r="114" spans="1:13">
      <c r="A114" s="49">
        <v>406</v>
      </c>
      <c r="B114" s="49">
        <v>98</v>
      </c>
      <c r="C114" s="46" t="s">
        <v>133</v>
      </c>
      <c r="D114" s="47">
        <v>0</v>
      </c>
      <c r="E114" s="47">
        <v>71505.387010734223</v>
      </c>
      <c r="F114" s="47">
        <v>0</v>
      </c>
      <c r="G114" s="47">
        <v>0</v>
      </c>
      <c r="H114" s="47">
        <f t="shared" si="3"/>
        <v>71505.387010734223</v>
      </c>
      <c r="I114" s="47">
        <v>-16486.721552138333</v>
      </c>
      <c r="J114" s="53">
        <f t="shared" si="2"/>
        <v>55018.66545859589</v>
      </c>
      <c r="M114" s="54"/>
    </row>
    <row r="115" spans="1:13">
      <c r="A115" s="49">
        <v>406</v>
      </c>
      <c r="B115" s="49">
        <v>99</v>
      </c>
      <c r="C115" s="46" t="s">
        <v>134</v>
      </c>
      <c r="D115" s="47">
        <v>0</v>
      </c>
      <c r="E115" s="47">
        <v>3820.956877777824</v>
      </c>
      <c r="F115" s="47">
        <v>0</v>
      </c>
      <c r="G115" s="47">
        <v>0</v>
      </c>
      <c r="H115" s="47">
        <f t="shared" si="3"/>
        <v>3820.956877777824</v>
      </c>
      <c r="I115" s="47">
        <v>2964.9728784793019</v>
      </c>
      <c r="J115" s="53">
        <f t="shared" si="2"/>
        <v>6785.9297562571264</v>
      </c>
      <c r="M115" s="54"/>
    </row>
    <row r="116" spans="1:13">
      <c r="A116" s="49">
        <v>407</v>
      </c>
      <c r="B116" s="49">
        <v>100</v>
      </c>
      <c r="C116" s="46" t="s">
        <v>135</v>
      </c>
      <c r="D116" s="47">
        <v>0</v>
      </c>
      <c r="E116" s="47">
        <v>291049.92729409249</v>
      </c>
      <c r="F116" s="47">
        <v>0</v>
      </c>
      <c r="G116" s="47">
        <v>0</v>
      </c>
      <c r="H116" s="47">
        <f t="shared" si="3"/>
        <v>291049.92729409249</v>
      </c>
      <c r="I116" s="47">
        <v>86217.762099525426</v>
      </c>
      <c r="J116" s="53">
        <f t="shared" si="2"/>
        <v>377267.68939361791</v>
      </c>
      <c r="M116" s="54"/>
    </row>
    <row r="117" spans="1:13">
      <c r="A117" s="49">
        <v>409</v>
      </c>
      <c r="B117" s="49">
        <v>101</v>
      </c>
      <c r="C117" s="46" t="s">
        <v>136</v>
      </c>
      <c r="D117" s="47">
        <v>0</v>
      </c>
      <c r="E117" s="47">
        <v>0</v>
      </c>
      <c r="F117" s="47">
        <v>0</v>
      </c>
      <c r="G117" s="47">
        <v>0</v>
      </c>
      <c r="H117" s="47">
        <f t="shared" si="3"/>
        <v>0</v>
      </c>
      <c r="I117" s="47">
        <v>0</v>
      </c>
      <c r="J117" s="53">
        <f t="shared" si="2"/>
        <v>0</v>
      </c>
      <c r="M117" s="54"/>
    </row>
    <row r="118" spans="1:13">
      <c r="A118" s="49">
        <v>407</v>
      </c>
      <c r="B118" s="49">
        <v>102</v>
      </c>
      <c r="C118" s="46" t="s">
        <v>137</v>
      </c>
      <c r="D118" s="47">
        <v>0</v>
      </c>
      <c r="E118" s="47">
        <v>631298.49534645223</v>
      </c>
      <c r="F118" s="47">
        <v>0</v>
      </c>
      <c r="G118" s="47">
        <v>0</v>
      </c>
      <c r="H118" s="47">
        <f t="shared" si="3"/>
        <v>631298.49534645223</v>
      </c>
      <c r="I118" s="47">
        <v>-98089.701017649728</v>
      </c>
      <c r="J118" s="53">
        <f t="shared" si="2"/>
        <v>533208.7943288025</v>
      </c>
      <c r="M118" s="54"/>
    </row>
    <row r="119" spans="1:13">
      <c r="A119" s="49">
        <v>901</v>
      </c>
      <c r="B119" s="49">
        <v>103</v>
      </c>
      <c r="C119" s="46" t="s">
        <v>138</v>
      </c>
      <c r="D119" s="47">
        <v>0</v>
      </c>
      <c r="E119" s="47">
        <v>0</v>
      </c>
      <c r="F119" s="47">
        <v>0</v>
      </c>
      <c r="G119" s="47">
        <v>0</v>
      </c>
      <c r="H119" s="47">
        <f t="shared" si="3"/>
        <v>0</v>
      </c>
      <c r="I119" s="47">
        <v>0</v>
      </c>
      <c r="J119" s="53">
        <f t="shared" si="2"/>
        <v>0</v>
      </c>
      <c r="M119" s="54"/>
    </row>
    <row r="120" spans="1:13">
      <c r="A120" s="49">
        <v>901</v>
      </c>
      <c r="B120" s="49">
        <v>104</v>
      </c>
      <c r="C120" s="46" t="s">
        <v>139</v>
      </c>
      <c r="D120" s="47">
        <v>0</v>
      </c>
      <c r="E120" s="47">
        <v>6755.4517599111932</v>
      </c>
      <c r="F120" s="47">
        <v>0</v>
      </c>
      <c r="G120" s="47">
        <v>0</v>
      </c>
      <c r="H120" s="47">
        <f t="shared" si="3"/>
        <v>6755.4517599111932</v>
      </c>
      <c r="I120" s="47">
        <v>3396.1840491514049</v>
      </c>
      <c r="J120" s="53">
        <f t="shared" si="2"/>
        <v>10151.635809062598</v>
      </c>
      <c r="M120" s="54"/>
    </row>
    <row r="121" spans="1:13">
      <c r="A121" s="49">
        <v>409</v>
      </c>
      <c r="B121" s="49">
        <v>105</v>
      </c>
      <c r="C121" s="46" t="s">
        <v>140</v>
      </c>
      <c r="D121" s="47">
        <v>0</v>
      </c>
      <c r="E121" s="47">
        <v>37644.067159867132</v>
      </c>
      <c r="F121" s="47">
        <v>0</v>
      </c>
      <c r="G121" s="47">
        <v>0</v>
      </c>
      <c r="H121" s="47">
        <f t="shared" si="3"/>
        <v>37644.067159867132</v>
      </c>
      <c r="I121" s="47">
        <v>-16734.119201221911</v>
      </c>
      <c r="J121" s="53">
        <f t="shared" si="2"/>
        <v>20909.947958645222</v>
      </c>
      <c r="M121" s="54"/>
    </row>
    <row r="122" spans="1:13">
      <c r="A122" s="49">
        <v>901</v>
      </c>
      <c r="B122" s="49">
        <v>106</v>
      </c>
      <c r="C122" s="46" t="s">
        <v>141</v>
      </c>
      <c r="D122" s="47">
        <v>0</v>
      </c>
      <c r="E122" s="47">
        <v>5762.0029716889594</v>
      </c>
      <c r="F122" s="47">
        <v>0</v>
      </c>
      <c r="G122" s="47">
        <v>0</v>
      </c>
      <c r="H122" s="47">
        <f t="shared" si="3"/>
        <v>5762.0029716889594</v>
      </c>
      <c r="I122" s="47">
        <v>-4198.5488992532137</v>
      </c>
      <c r="J122" s="53">
        <f t="shared" si="2"/>
        <v>1563.4540724357457</v>
      </c>
      <c r="M122" s="54"/>
    </row>
    <row r="123" spans="1:13">
      <c r="A123" s="49">
        <v>908</v>
      </c>
      <c r="B123" s="49">
        <v>107</v>
      </c>
      <c r="C123" s="46" t="s">
        <v>142</v>
      </c>
      <c r="D123" s="47">
        <v>0</v>
      </c>
      <c r="E123" s="47">
        <v>272052.12969778117</v>
      </c>
      <c r="F123" s="47">
        <v>0</v>
      </c>
      <c r="G123" s="47">
        <v>0</v>
      </c>
      <c r="H123" s="47">
        <f t="shared" si="3"/>
        <v>272052.12969778117</v>
      </c>
      <c r="I123" s="47">
        <v>-85977.131052273675</v>
      </c>
      <c r="J123" s="53">
        <f t="shared" si="2"/>
        <v>186074.9986455075</v>
      </c>
      <c r="M123" s="54"/>
    </row>
    <row r="124" spans="1:13">
      <c r="A124" s="49">
        <v>400</v>
      </c>
      <c r="B124" s="49">
        <v>108</v>
      </c>
      <c r="C124" s="46" t="s">
        <v>143</v>
      </c>
      <c r="D124" s="47">
        <v>0</v>
      </c>
      <c r="E124" s="47">
        <v>0</v>
      </c>
      <c r="F124" s="47">
        <v>0</v>
      </c>
      <c r="G124" s="47">
        <v>0</v>
      </c>
      <c r="H124" s="47">
        <f t="shared" si="3"/>
        <v>0</v>
      </c>
      <c r="I124" s="47">
        <v>0</v>
      </c>
      <c r="J124" s="53">
        <f t="shared" si="2"/>
        <v>0</v>
      </c>
      <c r="M124" s="54"/>
    </row>
    <row r="125" spans="1:13">
      <c r="A125" s="49">
        <v>402</v>
      </c>
      <c r="B125" s="49">
        <v>109</v>
      </c>
      <c r="C125" s="46" t="s">
        <v>144</v>
      </c>
      <c r="D125" s="47">
        <v>0</v>
      </c>
      <c r="E125" s="47">
        <v>19349.325629066905</v>
      </c>
      <c r="F125" s="47">
        <v>0</v>
      </c>
      <c r="G125" s="47">
        <v>0</v>
      </c>
      <c r="H125" s="47">
        <f t="shared" si="3"/>
        <v>19349.325629066905</v>
      </c>
      <c r="I125" s="47">
        <v>-1551.2013433808133</v>
      </c>
      <c r="J125" s="53">
        <f t="shared" si="2"/>
        <v>17798.124285686092</v>
      </c>
      <c r="M125" s="54"/>
    </row>
    <row r="126" spans="1:13">
      <c r="A126" s="49">
        <v>402</v>
      </c>
      <c r="B126" s="49">
        <v>110</v>
      </c>
      <c r="C126" s="46" t="s">
        <v>145</v>
      </c>
      <c r="D126" s="47">
        <v>0</v>
      </c>
      <c r="E126" s="47">
        <v>15650.639371377971</v>
      </c>
      <c r="F126" s="47">
        <v>0</v>
      </c>
      <c r="G126" s="47">
        <v>0</v>
      </c>
      <c r="H126" s="47">
        <f t="shared" si="3"/>
        <v>15650.639371377971</v>
      </c>
      <c r="I126" s="47">
        <v>10084.792910251221</v>
      </c>
      <c r="J126" s="53">
        <f t="shared" si="2"/>
        <v>25735.43228162919</v>
      </c>
      <c r="M126" s="54"/>
    </row>
    <row r="127" spans="1:13">
      <c r="A127" s="49">
        <v>406</v>
      </c>
      <c r="B127" s="49">
        <v>111</v>
      </c>
      <c r="C127" s="46" t="s">
        <v>146</v>
      </c>
      <c r="D127" s="47">
        <v>0</v>
      </c>
      <c r="E127" s="47">
        <v>57642.955458156262</v>
      </c>
      <c r="F127" s="47">
        <v>0</v>
      </c>
      <c r="G127" s="47">
        <v>0</v>
      </c>
      <c r="H127" s="47">
        <f t="shared" si="3"/>
        <v>57642.955458156262</v>
      </c>
      <c r="I127" s="47">
        <v>14442.004844738753</v>
      </c>
      <c r="J127" s="53">
        <f t="shared" si="2"/>
        <v>72084.960302895022</v>
      </c>
      <c r="M127" s="54"/>
    </row>
    <row r="128" spans="1:13">
      <c r="A128" s="49">
        <v>409</v>
      </c>
      <c r="B128" s="49">
        <v>112</v>
      </c>
      <c r="C128" s="46" t="s">
        <v>147</v>
      </c>
      <c r="D128" s="47">
        <v>0</v>
      </c>
      <c r="E128" s="47">
        <v>0</v>
      </c>
      <c r="F128" s="47">
        <v>0</v>
      </c>
      <c r="G128" s="47">
        <v>0</v>
      </c>
      <c r="H128" s="47">
        <f t="shared" si="3"/>
        <v>0</v>
      </c>
      <c r="I128" s="47">
        <v>0</v>
      </c>
      <c r="J128" s="53">
        <f t="shared" si="2"/>
        <v>0</v>
      </c>
      <c r="M128" s="54"/>
    </row>
    <row r="129" spans="1:13">
      <c r="A129" s="49">
        <v>406</v>
      </c>
      <c r="B129" s="49">
        <v>113</v>
      </c>
      <c r="C129" s="46" t="s">
        <v>148</v>
      </c>
      <c r="D129" s="47">
        <v>0</v>
      </c>
      <c r="E129" s="47">
        <v>3622.2671201333778</v>
      </c>
      <c r="F129" s="47">
        <v>0</v>
      </c>
      <c r="G129" s="47">
        <v>0</v>
      </c>
      <c r="H129" s="47">
        <f t="shared" si="3"/>
        <v>3622.2671201333778</v>
      </c>
      <c r="I129" s="47">
        <v>-5717.9737112016219</v>
      </c>
      <c r="J129" s="53">
        <f t="shared" si="2"/>
        <v>-2095.7065910682441</v>
      </c>
      <c r="M129" s="54"/>
    </row>
    <row r="130" spans="1:13">
      <c r="A130" s="49">
        <v>431</v>
      </c>
      <c r="B130" s="49">
        <v>114</v>
      </c>
      <c r="C130" s="46" t="s">
        <v>149</v>
      </c>
      <c r="D130" s="47">
        <v>0</v>
      </c>
      <c r="E130" s="47">
        <v>43161.528891378301</v>
      </c>
      <c r="F130" s="47">
        <v>0</v>
      </c>
      <c r="G130" s="47">
        <v>0</v>
      </c>
      <c r="H130" s="47">
        <f t="shared" si="3"/>
        <v>43161.528891378301</v>
      </c>
      <c r="I130" s="47">
        <v>5497.3976353022008</v>
      </c>
      <c r="J130" s="53">
        <f t="shared" si="2"/>
        <v>48658.926526680501</v>
      </c>
      <c r="M130" s="54"/>
    </row>
    <row r="131" spans="1:13">
      <c r="A131" s="49">
        <v>431</v>
      </c>
      <c r="B131" s="49">
        <v>115</v>
      </c>
      <c r="C131" s="46" t="s">
        <v>150</v>
      </c>
      <c r="D131" s="47">
        <v>0</v>
      </c>
      <c r="E131" s="47">
        <v>0</v>
      </c>
      <c r="F131" s="47">
        <v>0</v>
      </c>
      <c r="G131" s="47">
        <v>0</v>
      </c>
      <c r="H131" s="47">
        <f t="shared" si="3"/>
        <v>0</v>
      </c>
      <c r="I131" s="47">
        <v>-1726</v>
      </c>
      <c r="J131" s="53">
        <f t="shared" si="2"/>
        <v>-1726</v>
      </c>
      <c r="M131" s="54"/>
    </row>
    <row r="132" spans="1:13">
      <c r="A132" s="49">
        <v>654</v>
      </c>
      <c r="B132" s="49">
        <v>116</v>
      </c>
      <c r="C132" s="46" t="s">
        <v>151</v>
      </c>
      <c r="D132" s="47">
        <v>0</v>
      </c>
      <c r="E132" s="47">
        <v>308863.22825829271</v>
      </c>
      <c r="F132" s="47">
        <v>0</v>
      </c>
      <c r="G132" s="47">
        <v>0</v>
      </c>
      <c r="H132" s="47">
        <f t="shared" si="3"/>
        <v>308863.22825829271</v>
      </c>
      <c r="I132" s="47">
        <v>-9956.5263410040643</v>
      </c>
      <c r="J132" s="53">
        <f t="shared" si="2"/>
        <v>298906.70191728865</v>
      </c>
      <c r="M132" s="54"/>
    </row>
    <row r="133" spans="1:13">
      <c r="A133" s="49">
        <v>654</v>
      </c>
      <c r="B133" s="49">
        <v>117</v>
      </c>
      <c r="C133" s="46" t="s">
        <v>152</v>
      </c>
      <c r="D133" s="47">
        <v>0</v>
      </c>
      <c r="E133" s="47">
        <v>0</v>
      </c>
      <c r="F133" s="47">
        <v>0</v>
      </c>
      <c r="G133" s="47">
        <v>0</v>
      </c>
      <c r="H133" s="47">
        <f t="shared" si="3"/>
        <v>0</v>
      </c>
      <c r="I133" s="47">
        <v>0</v>
      </c>
      <c r="J133" s="53">
        <f t="shared" si="2"/>
        <v>0</v>
      </c>
      <c r="M133" s="54"/>
    </row>
    <row r="134" spans="1:13">
      <c r="A134" s="49">
        <v>440</v>
      </c>
      <c r="B134" s="49">
        <v>118</v>
      </c>
      <c r="C134" s="46" t="s">
        <v>153</v>
      </c>
      <c r="D134" s="47">
        <v>0</v>
      </c>
      <c r="E134" s="47">
        <v>0</v>
      </c>
      <c r="F134" s="47">
        <v>0</v>
      </c>
      <c r="G134" s="47">
        <v>0</v>
      </c>
      <c r="H134" s="47">
        <f t="shared" si="3"/>
        <v>0</v>
      </c>
      <c r="I134" s="47">
        <v>0</v>
      </c>
      <c r="J134" s="53">
        <f t="shared" si="2"/>
        <v>0</v>
      </c>
      <c r="M134" s="54"/>
    </row>
    <row r="135" spans="1:13">
      <c r="A135" s="49">
        <v>440</v>
      </c>
      <c r="B135" s="49">
        <v>119</v>
      </c>
      <c r="C135" s="46" t="s">
        <v>154</v>
      </c>
      <c r="D135" s="47">
        <v>0</v>
      </c>
      <c r="E135" s="47">
        <v>4638744.6626197044</v>
      </c>
      <c r="F135" s="47">
        <v>0</v>
      </c>
      <c r="G135" s="47">
        <v>0</v>
      </c>
      <c r="H135" s="47">
        <f t="shared" si="3"/>
        <v>4638744.6626197044</v>
      </c>
      <c r="I135" s="47">
        <v>-47179.853217323311</v>
      </c>
      <c r="J135" s="53">
        <f t="shared" si="2"/>
        <v>4591564.8094023811</v>
      </c>
      <c r="M135" s="54"/>
    </row>
    <row r="136" spans="1:13">
      <c r="A136" s="49">
        <v>440</v>
      </c>
      <c r="B136" s="49">
        <v>120</v>
      </c>
      <c r="C136" s="46" t="s">
        <v>155</v>
      </c>
      <c r="D136" s="47">
        <v>0</v>
      </c>
      <c r="E136" s="47">
        <v>23827.487089822513</v>
      </c>
      <c r="F136" s="47">
        <v>0</v>
      </c>
      <c r="G136" s="47">
        <v>0</v>
      </c>
      <c r="H136" s="47">
        <f t="shared" si="3"/>
        <v>23827.487089822513</v>
      </c>
      <c r="I136" s="47">
        <v>-200.40512980307176</v>
      </c>
      <c r="J136" s="53">
        <f t="shared" si="2"/>
        <v>23627.081960019441</v>
      </c>
      <c r="M136" s="54"/>
    </row>
    <row r="137" spans="1:13">
      <c r="A137" s="49">
        <v>440</v>
      </c>
      <c r="B137" s="49">
        <v>121</v>
      </c>
      <c r="C137" s="46" t="s">
        <v>156</v>
      </c>
      <c r="D137" s="47">
        <v>0</v>
      </c>
      <c r="E137" s="47">
        <v>0</v>
      </c>
      <c r="F137" s="47">
        <v>0</v>
      </c>
      <c r="G137" s="47">
        <v>0</v>
      </c>
      <c r="H137" s="47">
        <f t="shared" si="3"/>
        <v>0</v>
      </c>
      <c r="I137" s="47">
        <v>0</v>
      </c>
      <c r="J137" s="53">
        <f t="shared" si="2"/>
        <v>0</v>
      </c>
      <c r="M137" s="54"/>
    </row>
    <row r="138" spans="1:13">
      <c r="A138" s="49">
        <v>652</v>
      </c>
      <c r="B138" s="49">
        <v>122</v>
      </c>
      <c r="C138" s="46" t="s">
        <v>157</v>
      </c>
      <c r="D138" s="47">
        <v>0</v>
      </c>
      <c r="E138" s="47">
        <v>111121.06791953472</v>
      </c>
      <c r="F138" s="47">
        <v>0</v>
      </c>
      <c r="G138" s="47">
        <v>0</v>
      </c>
      <c r="H138" s="47">
        <f t="shared" si="3"/>
        <v>111121.06791953472</v>
      </c>
      <c r="I138" s="47">
        <v>30186.629251935054</v>
      </c>
      <c r="J138" s="53">
        <f t="shared" si="2"/>
        <v>141307.69717146977</v>
      </c>
      <c r="M138" s="54"/>
    </row>
    <row r="139" spans="1:13">
      <c r="A139" s="49">
        <v>653</v>
      </c>
      <c r="B139" s="49">
        <v>123</v>
      </c>
      <c r="C139" s="46" t="s">
        <v>158</v>
      </c>
      <c r="D139" s="47">
        <v>0</v>
      </c>
      <c r="E139" s="47">
        <v>21145.175361622481</v>
      </c>
      <c r="F139" s="47">
        <v>0</v>
      </c>
      <c r="G139" s="47">
        <v>0</v>
      </c>
      <c r="H139" s="47">
        <f t="shared" si="3"/>
        <v>21145.175361622481</v>
      </c>
      <c r="I139" s="47">
        <v>-21485.184090495542</v>
      </c>
      <c r="J139" s="53">
        <f t="shared" si="2"/>
        <v>-340.00872887306105</v>
      </c>
      <c r="M139" s="54"/>
    </row>
    <row r="140" spans="1:13">
      <c r="A140" s="49">
        <v>650</v>
      </c>
      <c r="B140" s="49">
        <v>124</v>
      </c>
      <c r="C140" s="46" t="s">
        <v>159</v>
      </c>
      <c r="D140" s="47">
        <v>0</v>
      </c>
      <c r="E140" s="47">
        <v>0</v>
      </c>
      <c r="F140" s="47">
        <v>0</v>
      </c>
      <c r="G140" s="47">
        <v>0</v>
      </c>
      <c r="H140" s="47">
        <f t="shared" si="3"/>
        <v>0</v>
      </c>
      <c r="I140" s="47">
        <v>0</v>
      </c>
      <c r="J140" s="53">
        <f t="shared" si="2"/>
        <v>0</v>
      </c>
      <c r="M140" s="54"/>
    </row>
    <row r="141" spans="1:13">
      <c r="A141" s="49">
        <v>440</v>
      </c>
      <c r="B141" s="49">
        <v>125</v>
      </c>
      <c r="C141" s="46" t="s">
        <v>160</v>
      </c>
      <c r="D141" s="47">
        <v>0</v>
      </c>
      <c r="E141" s="47">
        <v>0</v>
      </c>
      <c r="F141" s="47">
        <v>0</v>
      </c>
      <c r="G141" s="47">
        <v>0</v>
      </c>
      <c r="H141" s="47">
        <f t="shared" si="3"/>
        <v>0</v>
      </c>
      <c r="I141" s="47">
        <v>0</v>
      </c>
      <c r="J141" s="53">
        <f t="shared" ref="J141:J204" si="4">SUM(H141:I141)</f>
        <v>0</v>
      </c>
      <c r="M141" s="54"/>
    </row>
    <row r="142" spans="1:13">
      <c r="A142" s="49">
        <v>650</v>
      </c>
      <c r="B142" s="49">
        <v>126</v>
      </c>
      <c r="C142" s="46" t="s">
        <v>161</v>
      </c>
      <c r="D142" s="47">
        <v>0</v>
      </c>
      <c r="E142" s="47">
        <v>0</v>
      </c>
      <c r="F142" s="47">
        <v>0</v>
      </c>
      <c r="G142" s="47">
        <v>0</v>
      </c>
      <c r="H142" s="47">
        <f t="shared" si="3"/>
        <v>0</v>
      </c>
      <c r="I142" s="47">
        <v>0</v>
      </c>
      <c r="J142" s="53">
        <f t="shared" si="4"/>
        <v>0</v>
      </c>
      <c r="M142" s="54"/>
    </row>
    <row r="143" spans="1:13">
      <c r="A143" s="49">
        <v>230</v>
      </c>
      <c r="B143" s="49">
        <v>127</v>
      </c>
      <c r="C143" s="46" t="s">
        <v>162</v>
      </c>
      <c r="D143" s="47">
        <v>0</v>
      </c>
      <c r="E143" s="47">
        <v>36986.86257688934</v>
      </c>
      <c r="F143" s="47">
        <v>0</v>
      </c>
      <c r="G143" s="47">
        <v>0</v>
      </c>
      <c r="H143" s="47">
        <f t="shared" si="3"/>
        <v>36986.86257688934</v>
      </c>
      <c r="I143" s="47">
        <v>2388.0574636796446</v>
      </c>
      <c r="J143" s="53">
        <f t="shared" si="4"/>
        <v>39374.920040568984</v>
      </c>
      <c r="M143" s="54"/>
    </row>
    <row r="144" spans="1:13">
      <c r="A144" s="49">
        <v>650</v>
      </c>
      <c r="B144" s="49">
        <v>128</v>
      </c>
      <c r="C144" s="46" t="s">
        <v>163</v>
      </c>
      <c r="D144" s="47">
        <v>0</v>
      </c>
      <c r="E144" s="47">
        <v>0</v>
      </c>
      <c r="F144" s="47">
        <v>0</v>
      </c>
      <c r="G144" s="47">
        <v>0</v>
      </c>
      <c r="H144" s="47">
        <f t="shared" ref="H144:H208" si="5">SUM(D144:G144)</f>
        <v>0</v>
      </c>
      <c r="I144" s="47">
        <v>0</v>
      </c>
      <c r="J144" s="53">
        <f t="shared" si="4"/>
        <v>0</v>
      </c>
      <c r="M144" s="54"/>
    </row>
    <row r="145" spans="1:13">
      <c r="A145" s="49">
        <v>660</v>
      </c>
      <c r="B145" s="49">
        <v>129</v>
      </c>
      <c r="C145" s="46" t="s">
        <v>164</v>
      </c>
      <c r="D145" s="47">
        <v>0</v>
      </c>
      <c r="E145" s="47">
        <v>54463.919335845116</v>
      </c>
      <c r="F145" s="47">
        <v>0</v>
      </c>
      <c r="G145" s="47">
        <v>0</v>
      </c>
      <c r="H145" s="47">
        <f t="shared" si="5"/>
        <v>54463.919335845116</v>
      </c>
      <c r="I145" s="47">
        <v>3878.8594098439717</v>
      </c>
      <c r="J145" s="53">
        <f t="shared" si="4"/>
        <v>58342.778745689087</v>
      </c>
      <c r="M145" s="54"/>
    </row>
    <row r="146" spans="1:13">
      <c r="A146" s="49">
        <v>743</v>
      </c>
      <c r="B146" s="49">
        <v>130</v>
      </c>
      <c r="C146" s="46" t="s">
        <v>165</v>
      </c>
      <c r="D146" s="47">
        <v>0</v>
      </c>
      <c r="E146" s="47">
        <v>0</v>
      </c>
      <c r="F146" s="47">
        <v>0</v>
      </c>
      <c r="G146" s="47">
        <v>0</v>
      </c>
      <c r="H146" s="47">
        <f t="shared" si="5"/>
        <v>0</v>
      </c>
      <c r="I146" s="47">
        <v>0</v>
      </c>
      <c r="J146" s="53">
        <f t="shared" si="4"/>
        <v>0</v>
      </c>
      <c r="M146" s="54"/>
    </row>
    <row r="147" spans="1:13">
      <c r="A147" s="49">
        <v>741</v>
      </c>
      <c r="B147" s="49">
        <v>131</v>
      </c>
      <c r="C147" s="46" t="s">
        <v>166</v>
      </c>
      <c r="D147" s="47">
        <v>0</v>
      </c>
      <c r="E147" s="47">
        <v>525114.10371300648</v>
      </c>
      <c r="F147" s="47">
        <v>0</v>
      </c>
      <c r="G147" s="47">
        <v>0</v>
      </c>
      <c r="H147" s="47">
        <f t="shared" si="5"/>
        <v>525114.10371300648</v>
      </c>
      <c r="I147" s="47">
        <v>-21405.657310589508</v>
      </c>
      <c r="J147" s="53">
        <f t="shared" si="4"/>
        <v>503708.44640241697</v>
      </c>
      <c r="M147" s="54"/>
    </row>
    <row r="148" spans="1:13">
      <c r="A148" s="49">
        <v>754</v>
      </c>
      <c r="B148" s="49">
        <v>132</v>
      </c>
      <c r="C148" s="46" t="s">
        <v>167</v>
      </c>
      <c r="D148" s="47">
        <v>0</v>
      </c>
      <c r="E148" s="47">
        <v>82922.406161534353</v>
      </c>
      <c r="F148" s="47">
        <v>0</v>
      </c>
      <c r="G148" s="47">
        <v>0</v>
      </c>
      <c r="H148" s="47">
        <f t="shared" si="5"/>
        <v>82922.406161534353</v>
      </c>
      <c r="I148" s="47">
        <v>-39665.79059124217</v>
      </c>
      <c r="J148" s="53">
        <f t="shared" si="4"/>
        <v>43256.615570292182</v>
      </c>
      <c r="M148" s="54"/>
    </row>
    <row r="149" spans="1:13">
      <c r="A149" s="49">
        <v>54</v>
      </c>
      <c r="B149" s="49">
        <v>133</v>
      </c>
      <c r="C149" s="46" t="s">
        <v>168</v>
      </c>
      <c r="D149" s="47">
        <v>0</v>
      </c>
      <c r="E149" s="47">
        <v>3836.2407052889357</v>
      </c>
      <c r="F149" s="47">
        <v>0</v>
      </c>
      <c r="G149" s="47">
        <v>0</v>
      </c>
      <c r="H149" s="47">
        <f t="shared" si="5"/>
        <v>3836.2407052889357</v>
      </c>
      <c r="I149" s="47">
        <v>-4896.0312300067817</v>
      </c>
      <c r="J149" s="53">
        <f t="shared" si="4"/>
        <v>-1059.790524717846</v>
      </c>
      <c r="M149" s="54"/>
    </row>
    <row r="150" spans="1:13">
      <c r="A150" s="49">
        <v>656</v>
      </c>
      <c r="B150" s="49">
        <v>134</v>
      </c>
      <c r="C150" s="46" t="s">
        <v>169</v>
      </c>
      <c r="D150" s="47">
        <v>0</v>
      </c>
      <c r="E150" s="47">
        <v>2506.5477118222525</v>
      </c>
      <c r="F150" s="47">
        <v>0</v>
      </c>
      <c r="G150" s="47">
        <v>0</v>
      </c>
      <c r="H150" s="47">
        <f t="shared" si="5"/>
        <v>2506.5477118222525</v>
      </c>
      <c r="I150" s="47">
        <v>-7824.6737917175778</v>
      </c>
      <c r="J150" s="53">
        <f t="shared" si="4"/>
        <v>-5318.1260798953253</v>
      </c>
      <c r="M150" s="54"/>
    </row>
    <row r="151" spans="1:13">
      <c r="A151" s="49">
        <v>741</v>
      </c>
      <c r="B151" s="49">
        <v>135</v>
      </c>
      <c r="C151" s="46" t="s">
        <v>170</v>
      </c>
      <c r="D151" s="47">
        <v>0</v>
      </c>
      <c r="E151" s="47">
        <v>0</v>
      </c>
      <c r="F151" s="47">
        <v>0</v>
      </c>
      <c r="G151" s="47">
        <v>0</v>
      </c>
      <c r="H151" s="47">
        <f t="shared" si="5"/>
        <v>0</v>
      </c>
      <c r="I151" s="47">
        <v>0</v>
      </c>
      <c r="J151" s="53">
        <f t="shared" si="4"/>
        <v>0</v>
      </c>
      <c r="M151" s="54"/>
    </row>
    <row r="152" spans="1:13">
      <c r="A152" s="49">
        <v>741</v>
      </c>
      <c r="B152" s="49">
        <v>136</v>
      </c>
      <c r="C152" s="46" t="s">
        <v>171</v>
      </c>
      <c r="D152" s="47">
        <v>0</v>
      </c>
      <c r="E152" s="47">
        <v>0</v>
      </c>
      <c r="F152" s="47">
        <v>0</v>
      </c>
      <c r="G152" s="47">
        <v>0</v>
      </c>
      <c r="H152" s="47">
        <f t="shared" si="5"/>
        <v>0</v>
      </c>
      <c r="I152" s="47">
        <v>0</v>
      </c>
      <c r="J152" s="53">
        <f t="shared" si="4"/>
        <v>0</v>
      </c>
      <c r="M152" s="54"/>
    </row>
    <row r="153" spans="1:13">
      <c r="A153" s="49">
        <v>748</v>
      </c>
      <c r="B153" s="49">
        <v>137</v>
      </c>
      <c r="C153" s="46" t="s">
        <v>172</v>
      </c>
      <c r="D153" s="47">
        <v>0</v>
      </c>
      <c r="E153" s="47">
        <v>288803.20464995911</v>
      </c>
      <c r="F153" s="47">
        <v>0</v>
      </c>
      <c r="G153" s="47">
        <v>0</v>
      </c>
      <c r="H153" s="47">
        <f t="shared" si="5"/>
        <v>288803.20464995911</v>
      </c>
      <c r="I153" s="47">
        <v>-79393.633953020442</v>
      </c>
      <c r="J153" s="53">
        <f t="shared" si="4"/>
        <v>209409.57069693867</v>
      </c>
      <c r="M153" s="54"/>
    </row>
    <row r="154" spans="1:13">
      <c r="A154" s="49">
        <v>748</v>
      </c>
      <c r="B154" s="49">
        <v>138</v>
      </c>
      <c r="C154" s="46" t="s">
        <v>173</v>
      </c>
      <c r="D154" s="47">
        <v>0</v>
      </c>
      <c r="E154" s="47">
        <v>315427.63217431505</v>
      </c>
      <c r="F154" s="47">
        <v>0</v>
      </c>
      <c r="G154" s="47">
        <v>0</v>
      </c>
      <c r="H154" s="47">
        <f t="shared" si="5"/>
        <v>315427.63217431505</v>
      </c>
      <c r="I154" s="47">
        <v>-163989.7909357766</v>
      </c>
      <c r="J154" s="53">
        <f t="shared" si="4"/>
        <v>151437.84123853844</v>
      </c>
      <c r="M154" s="54"/>
    </row>
    <row r="155" spans="1:13">
      <c r="A155" s="49">
        <v>741</v>
      </c>
      <c r="B155" s="49">
        <v>139</v>
      </c>
      <c r="C155" s="46" t="s">
        <v>174</v>
      </c>
      <c r="D155" s="47">
        <v>0</v>
      </c>
      <c r="E155" s="47">
        <v>0</v>
      </c>
      <c r="F155" s="47">
        <v>0</v>
      </c>
      <c r="G155" s="47">
        <v>0</v>
      </c>
      <c r="H155" s="47">
        <f t="shared" si="5"/>
        <v>0</v>
      </c>
      <c r="I155" s="47">
        <v>0</v>
      </c>
      <c r="J155" s="53">
        <f t="shared" si="4"/>
        <v>0</v>
      </c>
      <c r="M155" s="54"/>
    </row>
    <row r="156" spans="1:13">
      <c r="A156" s="49">
        <v>741</v>
      </c>
      <c r="B156" s="49">
        <v>140</v>
      </c>
      <c r="C156" s="46" t="s">
        <v>175</v>
      </c>
      <c r="D156" s="47">
        <v>0</v>
      </c>
      <c r="E156" s="47">
        <v>0</v>
      </c>
      <c r="F156" s="47">
        <v>0</v>
      </c>
      <c r="G156" s="47">
        <v>0</v>
      </c>
      <c r="H156" s="47">
        <f t="shared" si="5"/>
        <v>0</v>
      </c>
      <c r="I156" s="47">
        <v>0</v>
      </c>
      <c r="J156" s="53">
        <f t="shared" si="4"/>
        <v>0</v>
      </c>
      <c r="M156" s="54"/>
    </row>
    <row r="157" spans="1:13">
      <c r="A157" s="49">
        <v>741</v>
      </c>
      <c r="B157" s="49">
        <v>141</v>
      </c>
      <c r="C157" s="46" t="s">
        <v>176</v>
      </c>
      <c r="D157" s="47">
        <v>0</v>
      </c>
      <c r="E157" s="47">
        <v>0</v>
      </c>
      <c r="F157" s="47">
        <v>0</v>
      </c>
      <c r="G157" s="47">
        <v>0</v>
      </c>
      <c r="H157" s="47">
        <f t="shared" si="5"/>
        <v>0</v>
      </c>
      <c r="I157" s="47">
        <v>0</v>
      </c>
      <c r="J157" s="53">
        <f t="shared" si="4"/>
        <v>0</v>
      </c>
      <c r="M157" s="54"/>
    </row>
    <row r="158" spans="1:13">
      <c r="A158" s="49">
        <v>755</v>
      </c>
      <c r="B158" s="49">
        <v>142</v>
      </c>
      <c r="C158" s="46" t="s">
        <v>177</v>
      </c>
      <c r="D158" s="47">
        <v>0</v>
      </c>
      <c r="E158" s="47">
        <v>313073.92273760389</v>
      </c>
      <c r="F158" s="47">
        <v>0</v>
      </c>
      <c r="G158" s="47">
        <v>0</v>
      </c>
      <c r="H158" s="47">
        <f t="shared" si="5"/>
        <v>313073.92273760389</v>
      </c>
      <c r="I158" s="47">
        <v>-17646.1582289199</v>
      </c>
      <c r="J158" s="53">
        <f t="shared" si="4"/>
        <v>295427.76450868399</v>
      </c>
      <c r="M158" s="54"/>
    </row>
    <row r="159" spans="1:13">
      <c r="A159" s="49">
        <v>744</v>
      </c>
      <c r="B159" s="49">
        <v>143</v>
      </c>
      <c r="C159" s="46" t="s">
        <v>178</v>
      </c>
      <c r="D159" s="47">
        <v>0</v>
      </c>
      <c r="E159" s="47">
        <v>6098.247176933407</v>
      </c>
      <c r="F159" s="47">
        <v>0</v>
      </c>
      <c r="G159" s="47">
        <v>0</v>
      </c>
      <c r="H159" s="47">
        <f t="shared" si="5"/>
        <v>6098.247176933407</v>
      </c>
      <c r="I159" s="47">
        <v>-24482.639285947036</v>
      </c>
      <c r="J159" s="53">
        <f t="shared" si="4"/>
        <v>-18384.392109013628</v>
      </c>
      <c r="M159" s="54"/>
    </row>
    <row r="160" spans="1:13">
      <c r="A160" s="49">
        <v>752</v>
      </c>
      <c r="B160" s="49">
        <v>144</v>
      </c>
      <c r="C160" s="46" t="s">
        <v>179</v>
      </c>
      <c r="D160" s="47">
        <v>0</v>
      </c>
      <c r="E160" s="47">
        <v>159914.68724875752</v>
      </c>
      <c r="F160" s="47">
        <v>0</v>
      </c>
      <c r="G160" s="47">
        <v>0</v>
      </c>
      <c r="H160" s="47">
        <f t="shared" si="5"/>
        <v>159914.68724875752</v>
      </c>
      <c r="I160" s="47">
        <v>44795.012910115765</v>
      </c>
      <c r="J160" s="53">
        <f t="shared" si="4"/>
        <v>204709.70015887328</v>
      </c>
      <c r="M160" s="54"/>
    </row>
    <row r="161" spans="1:13">
      <c r="A161" s="49">
        <v>756</v>
      </c>
      <c r="B161" s="49">
        <v>145</v>
      </c>
      <c r="C161" s="46" t="s">
        <v>180</v>
      </c>
      <c r="D161" s="47">
        <v>0</v>
      </c>
      <c r="E161" s="47">
        <v>155749.8442519797</v>
      </c>
      <c r="F161" s="47">
        <v>0</v>
      </c>
      <c r="G161" s="47">
        <v>0</v>
      </c>
      <c r="H161" s="47">
        <f t="shared" si="5"/>
        <v>155749.8442519797</v>
      </c>
      <c r="I161" s="47">
        <v>-142301.36752742669</v>
      </c>
      <c r="J161" s="53">
        <f t="shared" si="4"/>
        <v>13448.476724553009</v>
      </c>
      <c r="M161" s="54"/>
    </row>
    <row r="162" spans="1:13">
      <c r="A162" s="49">
        <v>580</v>
      </c>
      <c r="B162" s="49">
        <v>146</v>
      </c>
      <c r="C162" s="46" t="s">
        <v>181</v>
      </c>
      <c r="D162" s="47">
        <v>0</v>
      </c>
      <c r="E162" s="47">
        <v>61.135310044445191</v>
      </c>
      <c r="F162" s="47">
        <v>0</v>
      </c>
      <c r="G162" s="47">
        <v>0</v>
      </c>
      <c r="H162" s="47">
        <f t="shared" si="5"/>
        <v>61.135310044445191</v>
      </c>
      <c r="I162" s="47">
        <v>-97.016433944331169</v>
      </c>
      <c r="J162" s="53">
        <f t="shared" si="4"/>
        <v>-35.881123899885978</v>
      </c>
      <c r="M162" s="54"/>
    </row>
    <row r="163" spans="1:13">
      <c r="A163" s="49">
        <v>751</v>
      </c>
      <c r="B163" s="49">
        <v>147</v>
      </c>
      <c r="C163" s="46" t="s">
        <v>182</v>
      </c>
      <c r="D163" s="47">
        <v>0</v>
      </c>
      <c r="E163" s="47">
        <v>259305.41755351433</v>
      </c>
      <c r="F163" s="47">
        <v>0</v>
      </c>
      <c r="G163" s="47">
        <v>0</v>
      </c>
      <c r="H163" s="47">
        <f t="shared" si="5"/>
        <v>259305.41755351433</v>
      </c>
      <c r="I163" s="47">
        <v>-83501.704574880598</v>
      </c>
      <c r="J163" s="53">
        <f t="shared" si="4"/>
        <v>175803.71297863373</v>
      </c>
      <c r="M163" s="54"/>
    </row>
    <row r="164" spans="1:13">
      <c r="A164" s="49">
        <v>749</v>
      </c>
      <c r="B164" s="49">
        <v>148</v>
      </c>
      <c r="C164" s="46" t="s">
        <v>183</v>
      </c>
      <c r="D164" s="47">
        <v>0</v>
      </c>
      <c r="E164" s="47">
        <v>138700.73466333502</v>
      </c>
      <c r="F164" s="47">
        <v>0</v>
      </c>
      <c r="G164" s="47">
        <v>0</v>
      </c>
      <c r="H164" s="47">
        <f t="shared" si="5"/>
        <v>138700.73466333502</v>
      </c>
      <c r="I164" s="47">
        <v>288073.57617820863</v>
      </c>
      <c r="J164" s="53">
        <f t="shared" si="4"/>
        <v>426774.31084154366</v>
      </c>
      <c r="M164" s="54"/>
    </row>
    <row r="165" spans="1:13">
      <c r="A165" s="49">
        <v>611</v>
      </c>
      <c r="B165" s="49">
        <v>149</v>
      </c>
      <c r="C165" s="46" t="s">
        <v>184</v>
      </c>
      <c r="D165" s="47">
        <v>0</v>
      </c>
      <c r="E165" s="47">
        <v>1211159.2692042594</v>
      </c>
      <c r="F165" s="47">
        <v>0</v>
      </c>
      <c r="G165" s="47">
        <v>0</v>
      </c>
      <c r="H165" s="47">
        <f t="shared" si="5"/>
        <v>1211159.2692042594</v>
      </c>
      <c r="I165" s="47">
        <v>19828.925074612023</v>
      </c>
      <c r="J165" s="53">
        <f t="shared" si="4"/>
        <v>1230988.1942788714</v>
      </c>
      <c r="M165" s="54"/>
    </row>
    <row r="166" spans="1:13">
      <c r="A166" s="49">
        <v>611</v>
      </c>
      <c r="B166" s="49">
        <v>150</v>
      </c>
      <c r="C166" s="46" t="s">
        <v>185</v>
      </c>
      <c r="D166" s="47">
        <v>0</v>
      </c>
      <c r="E166" s="47">
        <v>115966.04124055698</v>
      </c>
      <c r="F166" s="47">
        <v>0</v>
      </c>
      <c r="G166" s="47">
        <v>0</v>
      </c>
      <c r="H166" s="47">
        <f t="shared" si="5"/>
        <v>115966.04124055698</v>
      </c>
      <c r="I166" s="47">
        <v>-20265.673138153172</v>
      </c>
      <c r="J166" s="53">
        <f t="shared" si="4"/>
        <v>95700.368102403809</v>
      </c>
      <c r="M166" s="54"/>
    </row>
    <row r="167" spans="1:13">
      <c r="A167" s="49">
        <v>708</v>
      </c>
      <c r="B167" s="49">
        <v>151</v>
      </c>
      <c r="C167" s="46" t="s">
        <v>186</v>
      </c>
      <c r="D167" s="47">
        <v>0</v>
      </c>
      <c r="E167" s="47">
        <v>0</v>
      </c>
      <c r="F167" s="47">
        <v>0</v>
      </c>
      <c r="G167" s="47">
        <v>0</v>
      </c>
      <c r="H167" s="47">
        <f t="shared" si="5"/>
        <v>0</v>
      </c>
      <c r="I167" s="47">
        <v>0</v>
      </c>
      <c r="J167" s="53">
        <f t="shared" si="4"/>
        <v>0</v>
      </c>
      <c r="M167" s="54"/>
    </row>
    <row r="168" spans="1:13">
      <c r="A168" s="49">
        <v>750</v>
      </c>
      <c r="B168" s="49">
        <v>152</v>
      </c>
      <c r="C168" s="46" t="s">
        <v>187</v>
      </c>
      <c r="D168" s="47">
        <v>0</v>
      </c>
      <c r="E168" s="47">
        <v>431745.20144762757</v>
      </c>
      <c r="F168" s="47">
        <v>0</v>
      </c>
      <c r="G168" s="47">
        <v>0</v>
      </c>
      <c r="H168" s="47">
        <f t="shared" si="5"/>
        <v>431745.20144762757</v>
      </c>
      <c r="I168" s="47">
        <v>19093.441430890234</v>
      </c>
      <c r="J168" s="53">
        <f t="shared" si="4"/>
        <v>450838.6428785178</v>
      </c>
      <c r="M168" s="54"/>
    </row>
    <row r="169" spans="1:13">
      <c r="A169" s="49">
        <v>709</v>
      </c>
      <c r="B169" s="49">
        <v>153</v>
      </c>
      <c r="C169" s="46" t="s">
        <v>188</v>
      </c>
      <c r="D169" s="47">
        <v>0</v>
      </c>
      <c r="E169" s="47">
        <v>14917.015650844629</v>
      </c>
      <c r="F169" s="47">
        <v>0</v>
      </c>
      <c r="G169" s="47">
        <v>0</v>
      </c>
      <c r="H169" s="47">
        <f t="shared" si="5"/>
        <v>14917.015650844629</v>
      </c>
      <c r="I169" s="47">
        <v>14635.990117583195</v>
      </c>
      <c r="J169" s="53">
        <f t="shared" si="4"/>
        <v>29553.005768427822</v>
      </c>
      <c r="M169" s="54"/>
    </row>
    <row r="170" spans="1:13">
      <c r="A170" s="49">
        <v>700</v>
      </c>
      <c r="B170" s="49">
        <v>154</v>
      </c>
      <c r="C170" s="46" t="s">
        <v>189</v>
      </c>
      <c r="D170" s="47">
        <v>0</v>
      </c>
      <c r="E170" s="47">
        <v>118617.78531373478</v>
      </c>
      <c r="F170" s="47">
        <v>0</v>
      </c>
      <c r="G170" s="47">
        <v>0</v>
      </c>
      <c r="H170" s="47">
        <f t="shared" si="5"/>
        <v>118617.78531373478</v>
      </c>
      <c r="I170" s="47">
        <v>84356.114039511449</v>
      </c>
      <c r="J170" s="53">
        <f t="shared" si="4"/>
        <v>202973.89935324623</v>
      </c>
      <c r="M170" s="54"/>
    </row>
    <row r="171" spans="1:13">
      <c r="A171" s="49">
        <v>701</v>
      </c>
      <c r="B171" s="49">
        <v>155</v>
      </c>
      <c r="C171" s="46" t="s">
        <v>190</v>
      </c>
      <c r="D171" s="47">
        <v>0</v>
      </c>
      <c r="E171" s="47">
        <v>2430.1285742666964</v>
      </c>
      <c r="F171" s="47">
        <v>0</v>
      </c>
      <c r="G171" s="47">
        <v>0</v>
      </c>
      <c r="H171" s="47">
        <f t="shared" si="5"/>
        <v>2430.1285742666964</v>
      </c>
      <c r="I171" s="47">
        <v>-502.65324928716427</v>
      </c>
      <c r="J171" s="53">
        <f t="shared" si="4"/>
        <v>1927.4753249795322</v>
      </c>
      <c r="M171" s="54"/>
    </row>
    <row r="172" spans="1:13">
      <c r="A172" s="49">
        <v>700</v>
      </c>
      <c r="B172" s="49">
        <v>156</v>
      </c>
      <c r="C172" s="46" t="s">
        <v>191</v>
      </c>
      <c r="D172" s="47">
        <v>0</v>
      </c>
      <c r="E172" s="47">
        <v>0</v>
      </c>
      <c r="F172" s="47">
        <v>0</v>
      </c>
      <c r="G172" s="47">
        <v>0</v>
      </c>
      <c r="H172" s="47">
        <f t="shared" si="5"/>
        <v>0</v>
      </c>
      <c r="I172" s="47">
        <v>0</v>
      </c>
      <c r="J172" s="53">
        <f t="shared" si="4"/>
        <v>0</v>
      </c>
      <c r="M172" s="54"/>
    </row>
    <row r="173" spans="1:13">
      <c r="A173" s="49">
        <v>704</v>
      </c>
      <c r="B173" s="49">
        <v>157</v>
      </c>
      <c r="C173" s="46" t="s">
        <v>192</v>
      </c>
      <c r="D173" s="47">
        <v>0</v>
      </c>
      <c r="E173" s="47">
        <v>19456.312421644685</v>
      </c>
      <c r="F173" s="47">
        <v>0</v>
      </c>
      <c r="G173" s="47">
        <v>0</v>
      </c>
      <c r="H173" s="47">
        <f t="shared" si="5"/>
        <v>19456.312421644685</v>
      </c>
      <c r="I173" s="47">
        <v>-43129.230102783389</v>
      </c>
      <c r="J173" s="53">
        <f t="shared" si="4"/>
        <v>-23672.917681138704</v>
      </c>
      <c r="M173" s="54"/>
    </row>
    <row r="174" spans="1:13">
      <c r="A174" s="49">
        <v>707</v>
      </c>
      <c r="B174" s="49">
        <v>158</v>
      </c>
      <c r="C174" s="46" t="s">
        <v>193</v>
      </c>
      <c r="D174" s="47">
        <v>0</v>
      </c>
      <c r="E174" s="47">
        <v>0</v>
      </c>
      <c r="F174" s="47">
        <v>0</v>
      </c>
      <c r="G174" s="47">
        <v>0</v>
      </c>
      <c r="H174" s="47">
        <f t="shared" si="5"/>
        <v>0</v>
      </c>
      <c r="I174" s="47">
        <v>-314</v>
      </c>
      <c r="J174" s="53">
        <f t="shared" si="4"/>
        <v>-314</v>
      </c>
      <c r="M174" s="54"/>
    </row>
    <row r="175" spans="1:13">
      <c r="A175" s="49">
        <v>705</v>
      </c>
      <c r="B175" s="49">
        <v>159</v>
      </c>
      <c r="C175" s="46" t="s">
        <v>194</v>
      </c>
      <c r="D175" s="47">
        <v>0</v>
      </c>
      <c r="E175" s="47">
        <v>422804.1623536275</v>
      </c>
      <c r="F175" s="47">
        <v>0</v>
      </c>
      <c r="G175" s="47">
        <v>0</v>
      </c>
      <c r="H175" s="47">
        <f t="shared" si="5"/>
        <v>422804.1623536275</v>
      </c>
      <c r="I175" s="47">
        <v>75238.844895248709</v>
      </c>
      <c r="J175" s="53">
        <f t="shared" si="4"/>
        <v>498043.00724887621</v>
      </c>
      <c r="M175" s="54"/>
    </row>
    <row r="176" spans="1:13">
      <c r="A176" s="49">
        <v>707</v>
      </c>
      <c r="B176" s="49">
        <v>160</v>
      </c>
      <c r="C176" s="46" t="s">
        <v>195</v>
      </c>
      <c r="D176" s="47">
        <v>0</v>
      </c>
      <c r="E176" s="47">
        <v>32715.032787533735</v>
      </c>
      <c r="F176" s="47">
        <v>0</v>
      </c>
      <c r="G176" s="47">
        <v>0</v>
      </c>
      <c r="H176" s="47">
        <f t="shared" si="5"/>
        <v>32715.032787533735</v>
      </c>
      <c r="I176" s="47">
        <v>10088.705785539783</v>
      </c>
      <c r="J176" s="53">
        <f t="shared" si="4"/>
        <v>42803.738573073519</v>
      </c>
      <c r="M176" s="54"/>
    </row>
    <row r="177" spans="1:14">
      <c r="A177" s="49">
        <v>706</v>
      </c>
      <c r="B177" s="49">
        <v>161</v>
      </c>
      <c r="C177" s="46" t="s">
        <v>196</v>
      </c>
      <c r="D177" s="47">
        <v>0</v>
      </c>
      <c r="E177" s="47">
        <v>24775.084395511418</v>
      </c>
      <c r="F177" s="47">
        <v>0</v>
      </c>
      <c r="G177" s="47">
        <v>0</v>
      </c>
      <c r="H177" s="47">
        <f t="shared" si="5"/>
        <v>24775.084395511418</v>
      </c>
      <c r="I177" s="47">
        <v>-114123.6598559402</v>
      </c>
      <c r="J177" s="53">
        <f t="shared" si="4"/>
        <v>-89348.575460428779</v>
      </c>
      <c r="M177" s="54"/>
    </row>
    <row r="178" spans="1:14">
      <c r="A178" s="49">
        <v>706</v>
      </c>
      <c r="B178" s="49">
        <v>162</v>
      </c>
      <c r="C178" s="46" t="s">
        <v>197</v>
      </c>
      <c r="D178" s="47">
        <v>0</v>
      </c>
      <c r="E178" s="47">
        <v>0</v>
      </c>
      <c r="F178" s="47">
        <v>0</v>
      </c>
      <c r="G178" s="47">
        <v>0</v>
      </c>
      <c r="H178" s="47">
        <f t="shared" si="5"/>
        <v>0</v>
      </c>
      <c r="I178" s="47">
        <v>0</v>
      </c>
      <c r="J178" s="53">
        <f t="shared" si="4"/>
        <v>0</v>
      </c>
      <c r="M178" s="54"/>
    </row>
    <row r="179" spans="1:14">
      <c r="A179" s="49">
        <v>480</v>
      </c>
      <c r="B179" s="49">
        <v>163</v>
      </c>
      <c r="C179" s="46" t="s">
        <v>198</v>
      </c>
      <c r="D179" s="47">
        <v>0</v>
      </c>
      <c r="E179" s="47">
        <v>764.19137555556483</v>
      </c>
      <c r="F179" s="47">
        <v>0</v>
      </c>
      <c r="G179" s="47">
        <v>0</v>
      </c>
      <c r="H179" s="47">
        <f t="shared" si="5"/>
        <v>764.19137555556483</v>
      </c>
      <c r="I179" s="47">
        <v>749.79457569586043</v>
      </c>
      <c r="J179" s="53">
        <f t="shared" si="4"/>
        <v>1513.9859512514254</v>
      </c>
      <c r="M179" s="54"/>
    </row>
    <row r="180" spans="1:14">
      <c r="A180" s="49">
        <v>334</v>
      </c>
      <c r="B180" s="49">
        <v>164</v>
      </c>
      <c r="C180" s="46" t="s">
        <v>199</v>
      </c>
      <c r="D180" s="47">
        <v>0</v>
      </c>
      <c r="E180" s="47">
        <v>52591.650465733983</v>
      </c>
      <c r="F180" s="47">
        <v>0</v>
      </c>
      <c r="G180" s="47">
        <v>0</v>
      </c>
      <c r="H180" s="47">
        <f t="shared" si="5"/>
        <v>52591.650465733983</v>
      </c>
      <c r="I180" s="47">
        <v>46188.862699389116</v>
      </c>
      <c r="J180" s="53">
        <f t="shared" si="4"/>
        <v>98780.513165123091</v>
      </c>
      <c r="M180" s="54"/>
    </row>
    <row r="181" spans="1:14">
      <c r="A181" s="49">
        <v>500</v>
      </c>
      <c r="B181" s="49">
        <v>165</v>
      </c>
      <c r="C181" s="46" t="s">
        <v>200</v>
      </c>
      <c r="D181" s="47">
        <v>0</v>
      </c>
      <c r="E181" s="47">
        <v>23185.566334355837</v>
      </c>
      <c r="F181" s="47">
        <v>0</v>
      </c>
      <c r="G181" s="47">
        <v>0</v>
      </c>
      <c r="H181" s="47">
        <f t="shared" si="5"/>
        <v>23185.566334355837</v>
      </c>
      <c r="I181" s="47">
        <v>-27516.232573387595</v>
      </c>
      <c r="J181" s="53">
        <f t="shared" si="4"/>
        <v>-4330.6662390317579</v>
      </c>
      <c r="M181" s="54"/>
    </row>
    <row r="182" spans="1:14">
      <c r="A182" s="49">
        <v>706</v>
      </c>
      <c r="B182" s="49">
        <v>166</v>
      </c>
      <c r="C182" s="46" t="s">
        <v>201</v>
      </c>
      <c r="D182" s="47">
        <v>0</v>
      </c>
      <c r="E182" s="47">
        <v>0</v>
      </c>
      <c r="F182" s="47">
        <v>0</v>
      </c>
      <c r="G182" s="47">
        <v>0</v>
      </c>
      <c r="H182" s="47">
        <f t="shared" si="5"/>
        <v>0</v>
      </c>
      <c r="I182" s="47">
        <v>0</v>
      </c>
      <c r="J182" s="53">
        <f t="shared" si="4"/>
        <v>0</v>
      </c>
      <c r="M182" s="54"/>
    </row>
    <row r="183" spans="1:14">
      <c r="A183" s="49">
        <v>706</v>
      </c>
      <c r="B183" s="49">
        <v>167</v>
      </c>
      <c r="C183" s="46" t="s">
        <v>202</v>
      </c>
      <c r="D183" s="47">
        <v>0</v>
      </c>
      <c r="E183" s="47">
        <v>0</v>
      </c>
      <c r="F183" s="47">
        <v>0</v>
      </c>
      <c r="G183" s="47">
        <v>0</v>
      </c>
      <c r="H183" s="47">
        <f t="shared" si="5"/>
        <v>0</v>
      </c>
      <c r="I183" s="47">
        <v>0</v>
      </c>
      <c r="J183" s="53">
        <f t="shared" si="4"/>
        <v>0</v>
      </c>
      <c r="M183" s="54"/>
    </row>
    <row r="184" spans="1:14">
      <c r="A184" s="49">
        <v>810</v>
      </c>
      <c r="B184" s="49">
        <v>210</v>
      </c>
      <c r="C184" s="46" t="s">
        <v>203</v>
      </c>
      <c r="D184" s="47">
        <v>0</v>
      </c>
      <c r="E184" s="47">
        <v>6113.5310044445187</v>
      </c>
      <c r="F184" s="47">
        <v>0</v>
      </c>
      <c r="G184" s="47">
        <v>0</v>
      </c>
      <c r="H184" s="47">
        <f t="shared" si="5"/>
        <v>6113.5310044445187</v>
      </c>
      <c r="I184" s="68" t="s">
        <v>476</v>
      </c>
      <c r="J184" s="53">
        <f t="shared" si="4"/>
        <v>6113.5310044445187</v>
      </c>
      <c r="M184" s="60"/>
      <c r="N184" s="46"/>
    </row>
    <row r="185" spans="1:14">
      <c r="A185" s="49">
        <v>702</v>
      </c>
      <c r="B185" s="49">
        <v>168</v>
      </c>
      <c r="C185" s="46" t="s">
        <v>204</v>
      </c>
      <c r="D185" s="47">
        <v>0</v>
      </c>
      <c r="E185" s="47">
        <v>274711.51568471448</v>
      </c>
      <c r="F185" s="47">
        <v>0</v>
      </c>
      <c r="G185" s="47">
        <v>0</v>
      </c>
      <c r="H185" s="47">
        <f t="shared" si="5"/>
        <v>274711.51568471448</v>
      </c>
      <c r="I185" s="47">
        <v>-52759.845928852097</v>
      </c>
      <c r="J185" s="53">
        <f t="shared" si="4"/>
        <v>221951.66975586239</v>
      </c>
      <c r="M185" s="54"/>
    </row>
    <row r="186" spans="1:14">
      <c r="A186" s="49">
        <v>702</v>
      </c>
      <c r="B186" s="49">
        <v>169</v>
      </c>
      <c r="C186" s="46" t="s">
        <v>205</v>
      </c>
      <c r="D186" s="47">
        <v>0</v>
      </c>
      <c r="E186" s="47">
        <v>0</v>
      </c>
      <c r="F186" s="47">
        <v>0</v>
      </c>
      <c r="G186" s="47">
        <v>0</v>
      </c>
      <c r="H186" s="47">
        <f t="shared" si="5"/>
        <v>0</v>
      </c>
      <c r="I186" s="47">
        <v>0</v>
      </c>
      <c r="J186" s="53">
        <f t="shared" si="4"/>
        <v>0</v>
      </c>
      <c r="M186" s="54"/>
    </row>
    <row r="187" spans="1:14">
      <c r="A187" s="49">
        <v>550</v>
      </c>
      <c r="B187" s="49">
        <v>170</v>
      </c>
      <c r="C187" s="46" t="s">
        <v>206</v>
      </c>
      <c r="D187" s="47">
        <v>0</v>
      </c>
      <c r="E187" s="47">
        <v>7687.7652380889822</v>
      </c>
      <c r="F187" s="47">
        <v>0</v>
      </c>
      <c r="G187" s="47">
        <v>0</v>
      </c>
      <c r="H187" s="47">
        <f t="shared" si="5"/>
        <v>7687.7652380889822</v>
      </c>
      <c r="I187" s="47">
        <v>3534.9334315003553</v>
      </c>
      <c r="J187" s="53">
        <f t="shared" si="4"/>
        <v>11222.698669589337</v>
      </c>
      <c r="M187" s="54"/>
    </row>
    <row r="188" spans="1:14">
      <c r="A188" s="49">
        <v>690</v>
      </c>
      <c r="B188" s="49">
        <v>171</v>
      </c>
      <c r="C188" s="46" t="s">
        <v>207</v>
      </c>
      <c r="D188" s="47">
        <v>0</v>
      </c>
      <c r="E188" s="47">
        <v>523225.0226326331</v>
      </c>
      <c r="F188" s="47">
        <v>0</v>
      </c>
      <c r="G188" s="47">
        <v>0</v>
      </c>
      <c r="H188" s="47">
        <f t="shared" si="5"/>
        <v>523225.0226326331</v>
      </c>
      <c r="I188" s="47">
        <v>31272.850498290383</v>
      </c>
      <c r="J188" s="53">
        <f t="shared" si="4"/>
        <v>554497.87313092349</v>
      </c>
      <c r="M188" s="54"/>
    </row>
    <row r="189" spans="1:14">
      <c r="A189" s="49">
        <v>550</v>
      </c>
      <c r="B189" s="49">
        <v>172</v>
      </c>
      <c r="C189" s="46" t="s">
        <v>208</v>
      </c>
      <c r="D189" s="47">
        <v>0</v>
      </c>
      <c r="E189" s="47">
        <v>0</v>
      </c>
      <c r="F189" s="47">
        <v>0</v>
      </c>
      <c r="G189" s="47">
        <v>0</v>
      </c>
      <c r="H189" s="47">
        <f t="shared" si="5"/>
        <v>0</v>
      </c>
      <c r="I189" s="47">
        <v>0</v>
      </c>
      <c r="J189" s="53">
        <f t="shared" si="4"/>
        <v>0</v>
      </c>
      <c r="M189" s="54"/>
    </row>
    <row r="190" spans="1:14">
      <c r="A190" s="49">
        <v>406</v>
      </c>
      <c r="B190" s="49">
        <v>204</v>
      </c>
      <c r="C190" s="46" t="s">
        <v>209</v>
      </c>
      <c r="D190" s="47">
        <v>0</v>
      </c>
      <c r="E190" s="47">
        <v>71749.928250911995</v>
      </c>
      <c r="F190" s="47">
        <v>0</v>
      </c>
      <c r="G190" s="47">
        <v>0</v>
      </c>
      <c r="H190" s="47">
        <f t="shared" si="5"/>
        <v>71749.928250911995</v>
      </c>
      <c r="I190" s="47">
        <v>51117.212712084336</v>
      </c>
      <c r="J190" s="53">
        <f t="shared" si="4"/>
        <v>122867.14096299633</v>
      </c>
      <c r="M190" s="54"/>
    </row>
    <row r="191" spans="1:14">
      <c r="A191" s="49">
        <v>550</v>
      </c>
      <c r="B191" s="49">
        <v>173</v>
      </c>
      <c r="C191" s="46" t="s">
        <v>210</v>
      </c>
      <c r="D191" s="47">
        <v>0</v>
      </c>
      <c r="E191" s="47">
        <v>77664.76949771207</v>
      </c>
      <c r="F191" s="47">
        <v>0</v>
      </c>
      <c r="G191" s="47">
        <v>0</v>
      </c>
      <c r="H191" s="47">
        <f t="shared" si="5"/>
        <v>77664.76949771207</v>
      </c>
      <c r="I191" s="47">
        <v>-76537.377272029713</v>
      </c>
      <c r="J191" s="53">
        <f t="shared" si="4"/>
        <v>1127.3922256823571</v>
      </c>
      <c r="M191" s="54"/>
    </row>
    <row r="192" spans="1:14">
      <c r="A192" s="49">
        <v>550</v>
      </c>
      <c r="B192" s="49">
        <v>205</v>
      </c>
      <c r="C192" s="46" t="s">
        <v>211</v>
      </c>
      <c r="D192" s="47">
        <v>0</v>
      </c>
      <c r="E192" s="47">
        <v>0</v>
      </c>
      <c r="F192" s="47">
        <v>0</v>
      </c>
      <c r="G192" s="47">
        <v>0</v>
      </c>
      <c r="H192" s="47">
        <f t="shared" si="5"/>
        <v>0</v>
      </c>
      <c r="I192" s="47">
        <v>-1161</v>
      </c>
      <c r="J192" s="53">
        <f t="shared" si="4"/>
        <v>-1161</v>
      </c>
      <c r="M192" s="54"/>
    </row>
    <row r="193" spans="1:13">
      <c r="A193" s="49">
        <v>800</v>
      </c>
      <c r="B193" s="49">
        <v>174</v>
      </c>
      <c r="C193" s="46" t="s">
        <v>212</v>
      </c>
      <c r="D193" s="47">
        <v>0</v>
      </c>
      <c r="E193" s="47">
        <v>2375305.4849843401</v>
      </c>
      <c r="F193" s="47">
        <v>0</v>
      </c>
      <c r="G193" s="47">
        <v>216840.16786653741</v>
      </c>
      <c r="H193" s="47">
        <f t="shared" si="5"/>
        <v>2592145.6528508775</v>
      </c>
      <c r="I193" s="47">
        <v>-461797.17607262032</v>
      </c>
      <c r="J193" s="53">
        <f t="shared" si="4"/>
        <v>2130348.4767782572</v>
      </c>
      <c r="M193" s="54"/>
    </row>
    <row r="194" spans="1:13">
      <c r="A194" s="49">
        <v>742</v>
      </c>
      <c r="B194" s="49">
        <v>175</v>
      </c>
      <c r="C194" s="46" t="s">
        <v>213</v>
      </c>
      <c r="D194" s="47">
        <v>0</v>
      </c>
      <c r="E194" s="47">
        <v>36161.535891289335</v>
      </c>
      <c r="F194" s="47">
        <v>0</v>
      </c>
      <c r="G194" s="47">
        <v>0</v>
      </c>
      <c r="H194" s="47">
        <f t="shared" si="5"/>
        <v>36161.535891289335</v>
      </c>
      <c r="I194" s="47">
        <v>25181.279321928116</v>
      </c>
      <c r="J194" s="53">
        <f t="shared" si="4"/>
        <v>61342.815213217451</v>
      </c>
      <c r="M194" s="54"/>
    </row>
    <row r="195" spans="1:13">
      <c r="A195" s="49">
        <v>740</v>
      </c>
      <c r="B195" s="49">
        <v>176</v>
      </c>
      <c r="C195" s="46" t="s">
        <v>214</v>
      </c>
      <c r="D195" s="47">
        <v>0</v>
      </c>
      <c r="E195" s="47">
        <v>53309.990358756208</v>
      </c>
      <c r="F195" s="47">
        <v>0</v>
      </c>
      <c r="G195" s="47">
        <v>0</v>
      </c>
      <c r="H195" s="47">
        <f t="shared" si="5"/>
        <v>53309.990358756208</v>
      </c>
      <c r="I195" s="47">
        <v>-3387.3303994567759</v>
      </c>
      <c r="J195" s="53">
        <f t="shared" si="4"/>
        <v>49922.659959299432</v>
      </c>
      <c r="M195" s="54"/>
    </row>
    <row r="196" spans="1:13">
      <c r="A196" s="49">
        <v>741</v>
      </c>
      <c r="B196" s="49">
        <v>177</v>
      </c>
      <c r="C196" s="46" t="s">
        <v>215</v>
      </c>
      <c r="D196" s="47">
        <v>0</v>
      </c>
      <c r="E196" s="47">
        <v>0</v>
      </c>
      <c r="F196" s="47">
        <v>0</v>
      </c>
      <c r="G196" s="47">
        <v>0</v>
      </c>
      <c r="H196" s="47">
        <f t="shared" si="5"/>
        <v>0</v>
      </c>
      <c r="I196" s="47">
        <v>0</v>
      </c>
      <c r="J196" s="53">
        <f t="shared" si="4"/>
        <v>0</v>
      </c>
      <c r="M196" s="54"/>
    </row>
    <row r="197" spans="1:13">
      <c r="A197" s="49">
        <v>658</v>
      </c>
      <c r="B197" s="49">
        <v>178</v>
      </c>
      <c r="C197" s="46" t="s">
        <v>216</v>
      </c>
      <c r="D197" s="47">
        <v>0</v>
      </c>
      <c r="E197" s="47">
        <v>5792.5706267111809</v>
      </c>
      <c r="F197" s="47">
        <v>0</v>
      </c>
      <c r="G197" s="47">
        <v>0</v>
      </c>
      <c r="H197" s="47">
        <f t="shared" si="5"/>
        <v>5792.5706267111809</v>
      </c>
      <c r="I197" s="47">
        <v>3973.4428837746218</v>
      </c>
      <c r="J197" s="53">
        <f t="shared" si="4"/>
        <v>9766.0135104858018</v>
      </c>
      <c r="M197" s="54"/>
    </row>
    <row r="198" spans="1:13">
      <c r="A198" s="49">
        <v>658</v>
      </c>
      <c r="B198" s="49">
        <v>179</v>
      </c>
      <c r="C198" s="46" t="s">
        <v>217</v>
      </c>
      <c r="D198" s="47">
        <v>0</v>
      </c>
      <c r="E198" s="47">
        <v>0</v>
      </c>
      <c r="F198" s="47">
        <v>0</v>
      </c>
      <c r="G198" s="47">
        <v>0</v>
      </c>
      <c r="H198" s="47">
        <f t="shared" si="5"/>
        <v>0</v>
      </c>
      <c r="I198" s="47">
        <v>0</v>
      </c>
      <c r="J198" s="53">
        <f t="shared" si="4"/>
        <v>0</v>
      </c>
      <c r="M198" s="54"/>
    </row>
    <row r="199" spans="1:13">
      <c r="A199" s="49">
        <v>650</v>
      </c>
      <c r="B199" s="49">
        <v>180</v>
      </c>
      <c r="C199" s="46" t="s">
        <v>218</v>
      </c>
      <c r="D199" s="47">
        <v>0</v>
      </c>
      <c r="E199" s="47">
        <v>0</v>
      </c>
      <c r="F199" s="47">
        <v>0</v>
      </c>
      <c r="G199" s="47">
        <v>0</v>
      </c>
      <c r="H199" s="47">
        <f t="shared" si="5"/>
        <v>0</v>
      </c>
      <c r="I199" s="47">
        <v>0</v>
      </c>
      <c r="J199" s="53">
        <f t="shared" si="4"/>
        <v>0</v>
      </c>
      <c r="M199" s="54"/>
    </row>
    <row r="200" spans="1:13">
      <c r="A200" s="49">
        <v>658</v>
      </c>
      <c r="B200" s="49">
        <v>181</v>
      </c>
      <c r="C200" s="46" t="s">
        <v>219</v>
      </c>
      <c r="D200" s="47">
        <v>0</v>
      </c>
      <c r="E200" s="47">
        <v>0</v>
      </c>
      <c r="F200" s="47">
        <v>0</v>
      </c>
      <c r="G200" s="47">
        <v>0</v>
      </c>
      <c r="H200" s="47">
        <f t="shared" si="5"/>
        <v>0</v>
      </c>
      <c r="I200" s="47">
        <v>0</v>
      </c>
      <c r="J200" s="53">
        <f t="shared" si="4"/>
        <v>0</v>
      </c>
      <c r="M200" s="54"/>
    </row>
    <row r="201" spans="1:13">
      <c r="A201" s="49">
        <v>650</v>
      </c>
      <c r="B201" s="49">
        <v>182</v>
      </c>
      <c r="C201" s="46" t="s">
        <v>220</v>
      </c>
      <c r="D201" s="47">
        <v>0</v>
      </c>
      <c r="E201" s="47">
        <v>688666.34190940857</v>
      </c>
      <c r="F201" s="47">
        <v>0</v>
      </c>
      <c r="G201" s="47">
        <v>0</v>
      </c>
      <c r="H201" s="47">
        <f t="shared" si="5"/>
        <v>688666.34190940857</v>
      </c>
      <c r="I201" s="47">
        <v>-370601.62222016149</v>
      </c>
      <c r="J201" s="53">
        <f t="shared" si="4"/>
        <v>318064.71968924708</v>
      </c>
      <c r="M201" s="54"/>
    </row>
    <row r="202" spans="1:13">
      <c r="A202" s="49">
        <v>655</v>
      </c>
      <c r="B202" s="49">
        <v>183</v>
      </c>
      <c r="C202" s="46" t="s">
        <v>221</v>
      </c>
      <c r="D202" s="47">
        <v>0</v>
      </c>
      <c r="E202" s="47">
        <v>0</v>
      </c>
      <c r="F202" s="47">
        <v>0</v>
      </c>
      <c r="G202" s="47">
        <v>0</v>
      </c>
      <c r="H202" s="47">
        <f t="shared" si="5"/>
        <v>0</v>
      </c>
      <c r="I202" s="47">
        <v>0</v>
      </c>
      <c r="J202" s="53">
        <f t="shared" si="4"/>
        <v>0</v>
      </c>
      <c r="M202" s="54"/>
    </row>
    <row r="203" spans="1:13">
      <c r="A203" s="49">
        <v>651</v>
      </c>
      <c r="B203" s="49">
        <v>184</v>
      </c>
      <c r="C203" s="46" t="s">
        <v>222</v>
      </c>
      <c r="D203" s="47">
        <v>0</v>
      </c>
      <c r="E203" s="47">
        <v>136843.74962073503</v>
      </c>
      <c r="F203" s="47">
        <v>0</v>
      </c>
      <c r="G203" s="47">
        <v>0</v>
      </c>
      <c r="H203" s="47">
        <f t="shared" si="5"/>
        <v>136843.74962073503</v>
      </c>
      <c r="I203" s="47">
        <v>-27918.285330142273</v>
      </c>
      <c r="J203" s="53">
        <f t="shared" si="4"/>
        <v>108925.46429059276</v>
      </c>
      <c r="M203" s="54"/>
    </row>
    <row r="204" spans="1:13">
      <c r="A204" s="49">
        <v>651</v>
      </c>
      <c r="B204" s="49">
        <v>185</v>
      </c>
      <c r="C204" s="46" t="s">
        <v>223</v>
      </c>
      <c r="D204" s="47">
        <v>0</v>
      </c>
      <c r="E204" s="47">
        <v>0</v>
      </c>
      <c r="F204" s="47">
        <v>0</v>
      </c>
      <c r="G204" s="47">
        <v>0</v>
      </c>
      <c r="H204" s="47">
        <f t="shared" si="5"/>
        <v>0</v>
      </c>
      <c r="I204" s="47">
        <v>0</v>
      </c>
      <c r="J204" s="53">
        <f t="shared" si="4"/>
        <v>0</v>
      </c>
      <c r="M204" s="54"/>
    </row>
    <row r="205" spans="1:13">
      <c r="A205" s="49">
        <v>657</v>
      </c>
      <c r="B205" s="49">
        <v>186</v>
      </c>
      <c r="C205" s="46" t="s">
        <v>224</v>
      </c>
      <c r="D205" s="47">
        <v>0</v>
      </c>
      <c r="E205" s="47">
        <v>0</v>
      </c>
      <c r="F205" s="47">
        <v>0</v>
      </c>
      <c r="G205" s="47">
        <v>0</v>
      </c>
      <c r="H205" s="47">
        <f t="shared" si="5"/>
        <v>0</v>
      </c>
      <c r="I205" s="47">
        <v>0</v>
      </c>
      <c r="J205" s="53">
        <f t="shared" ref="J205:J218" si="6">SUM(H205:I205)</f>
        <v>0</v>
      </c>
      <c r="M205" s="54"/>
    </row>
    <row r="206" spans="1:13">
      <c r="A206" s="49">
        <v>656</v>
      </c>
      <c r="B206" s="49">
        <v>187</v>
      </c>
      <c r="C206" s="46" t="s">
        <v>225</v>
      </c>
      <c r="D206" s="47">
        <v>0</v>
      </c>
      <c r="E206" s="47">
        <v>17370.069966377992</v>
      </c>
      <c r="F206" s="47">
        <v>0</v>
      </c>
      <c r="G206" s="47">
        <v>0</v>
      </c>
      <c r="H206" s="47">
        <f t="shared" si="5"/>
        <v>17370.069966377992</v>
      </c>
      <c r="I206" s="47">
        <v>1095.8307055669065</v>
      </c>
      <c r="J206" s="53">
        <f t="shared" si="6"/>
        <v>18465.900671944899</v>
      </c>
      <c r="M206" s="54"/>
    </row>
    <row r="207" spans="1:13">
      <c r="A207" s="49">
        <v>659</v>
      </c>
      <c r="B207" s="49">
        <v>188</v>
      </c>
      <c r="C207" s="46" t="s">
        <v>226</v>
      </c>
      <c r="D207" s="47">
        <v>0</v>
      </c>
      <c r="E207" s="47">
        <v>0</v>
      </c>
      <c r="F207" s="47">
        <v>0</v>
      </c>
      <c r="G207" s="47">
        <v>0</v>
      </c>
      <c r="H207" s="47">
        <f t="shared" si="5"/>
        <v>0</v>
      </c>
      <c r="I207" s="47">
        <v>0</v>
      </c>
      <c r="J207" s="53">
        <f t="shared" si="6"/>
        <v>0</v>
      </c>
      <c r="M207" s="54"/>
    </row>
    <row r="208" spans="1:13">
      <c r="A208" s="49">
        <v>810</v>
      </c>
      <c r="B208" s="49">
        <v>189</v>
      </c>
      <c r="C208" s="46" t="s">
        <v>227</v>
      </c>
      <c r="D208" s="47">
        <v>0</v>
      </c>
      <c r="E208" s="47">
        <v>578760.3382770071</v>
      </c>
      <c r="F208" s="47">
        <v>0</v>
      </c>
      <c r="G208" s="47">
        <v>0</v>
      </c>
      <c r="H208" s="47">
        <f t="shared" si="5"/>
        <v>578760.3382770071</v>
      </c>
      <c r="I208" s="47">
        <v>36367.921903259936</v>
      </c>
      <c r="J208" s="53">
        <f t="shared" si="6"/>
        <v>615128.26018026704</v>
      </c>
      <c r="M208" s="54"/>
    </row>
    <row r="209" spans="1:13">
      <c r="A209" s="49">
        <v>902</v>
      </c>
      <c r="B209" s="49">
        <v>190</v>
      </c>
      <c r="C209" s="46" t="s">
        <v>228</v>
      </c>
      <c r="D209" s="47">
        <v>0</v>
      </c>
      <c r="E209" s="47">
        <v>74118.921515134236</v>
      </c>
      <c r="F209" s="47">
        <v>0</v>
      </c>
      <c r="G209" s="47">
        <v>0</v>
      </c>
      <c r="H209" s="47">
        <f t="shared" ref="H209:H218" si="7">SUM(D209:G209)</f>
        <v>74118.921515134236</v>
      </c>
      <c r="I209" s="47">
        <v>-4227.4241032584978</v>
      </c>
      <c r="J209" s="53">
        <f t="shared" si="6"/>
        <v>69891.497411875738</v>
      </c>
      <c r="M209" s="54"/>
    </row>
    <row r="210" spans="1:13">
      <c r="A210" s="49">
        <v>910</v>
      </c>
      <c r="B210" s="49">
        <v>191</v>
      </c>
      <c r="C210" s="46" t="s">
        <v>229</v>
      </c>
      <c r="D210" s="47">
        <v>0</v>
      </c>
      <c r="E210" s="47">
        <v>33991.232384711526</v>
      </c>
      <c r="F210" s="47">
        <v>0</v>
      </c>
      <c r="G210" s="47">
        <v>0</v>
      </c>
      <c r="H210" s="47">
        <f t="shared" si="7"/>
        <v>33991.232384711526</v>
      </c>
      <c r="I210" s="47">
        <v>-174720.13727304814</v>
      </c>
      <c r="J210" s="53">
        <f t="shared" si="6"/>
        <v>-140728.9048883366</v>
      </c>
      <c r="M210" s="54"/>
    </row>
    <row r="211" spans="1:13">
      <c r="A211" s="49">
        <v>11</v>
      </c>
      <c r="B211" s="49">
        <v>192</v>
      </c>
      <c r="C211" s="46" t="s">
        <v>230</v>
      </c>
      <c r="D211" s="47">
        <v>0</v>
      </c>
      <c r="E211" s="47">
        <v>70840.540514000881</v>
      </c>
      <c r="F211" s="47">
        <v>0</v>
      </c>
      <c r="G211" s="47">
        <v>0</v>
      </c>
      <c r="H211" s="47">
        <f t="shared" si="7"/>
        <v>70840.540514000881</v>
      </c>
      <c r="I211" s="47">
        <v>-25344.042832993742</v>
      </c>
      <c r="J211" s="53">
        <f t="shared" si="6"/>
        <v>45496.497681007138</v>
      </c>
      <c r="M211" s="54"/>
    </row>
    <row r="212" spans="1:13">
      <c r="A212" s="49">
        <v>930</v>
      </c>
      <c r="B212" s="49">
        <v>193</v>
      </c>
      <c r="C212" s="46" t="s">
        <v>231</v>
      </c>
      <c r="D212" s="47">
        <v>0</v>
      </c>
      <c r="E212" s="47">
        <v>19815.482368155797</v>
      </c>
      <c r="F212" s="47">
        <v>0</v>
      </c>
      <c r="G212" s="47">
        <v>0</v>
      </c>
      <c r="H212" s="47">
        <f t="shared" si="7"/>
        <v>19815.482368155797</v>
      </c>
      <c r="I212" s="47">
        <v>-6395.8266522063386</v>
      </c>
      <c r="J212" s="53">
        <f t="shared" si="6"/>
        <v>13419.655715949459</v>
      </c>
      <c r="M212" s="54"/>
    </row>
    <row r="213" spans="1:13">
      <c r="A213" s="49">
        <v>931</v>
      </c>
      <c r="B213" s="49">
        <v>194</v>
      </c>
      <c r="C213" s="46" t="s">
        <v>232</v>
      </c>
      <c r="D213" s="47">
        <v>0</v>
      </c>
      <c r="E213" s="47">
        <v>4034.9304629333819</v>
      </c>
      <c r="F213" s="47">
        <v>0</v>
      </c>
      <c r="G213" s="47">
        <v>0</v>
      </c>
      <c r="H213" s="47">
        <f t="shared" si="7"/>
        <v>4034.9304629333819</v>
      </c>
      <c r="I213" s="47">
        <v>1573.9153596741426</v>
      </c>
      <c r="J213" s="53">
        <f t="shared" si="6"/>
        <v>5608.8458226075245</v>
      </c>
      <c r="M213" s="54"/>
    </row>
    <row r="214" spans="1:13">
      <c r="A214" s="49">
        <v>11</v>
      </c>
      <c r="B214" s="49">
        <v>195</v>
      </c>
      <c r="C214" s="46" t="s">
        <v>233</v>
      </c>
      <c r="D214" s="47">
        <v>0</v>
      </c>
      <c r="E214" s="47">
        <v>0</v>
      </c>
      <c r="F214" s="47">
        <v>0</v>
      </c>
      <c r="G214" s="47">
        <v>0</v>
      </c>
      <c r="H214" s="47">
        <f t="shared" si="7"/>
        <v>0</v>
      </c>
      <c r="I214" s="47">
        <v>0</v>
      </c>
      <c r="J214" s="53">
        <f t="shared" si="6"/>
        <v>0</v>
      </c>
      <c r="M214" s="54"/>
    </row>
    <row r="215" spans="1:13">
      <c r="A215" s="49">
        <v>550</v>
      </c>
      <c r="B215" s="49">
        <v>196</v>
      </c>
      <c r="C215" s="46" t="s">
        <v>234</v>
      </c>
      <c r="D215" s="47">
        <v>0</v>
      </c>
      <c r="E215" s="47">
        <v>0</v>
      </c>
      <c r="F215" s="47">
        <v>0</v>
      </c>
      <c r="G215" s="47">
        <v>0</v>
      </c>
      <c r="H215" s="47">
        <f t="shared" si="7"/>
        <v>0</v>
      </c>
      <c r="I215" s="47">
        <v>-7750</v>
      </c>
      <c r="J215" s="53">
        <f t="shared" si="6"/>
        <v>-7750</v>
      </c>
      <c r="M215" s="54"/>
    </row>
    <row r="216" spans="1:13">
      <c r="A216" s="49">
        <v>334</v>
      </c>
      <c r="B216" s="49">
        <v>197</v>
      </c>
      <c r="C216" s="46" t="s">
        <v>235</v>
      </c>
      <c r="D216" s="47">
        <v>0</v>
      </c>
      <c r="E216" s="47">
        <v>6831.8708974667497</v>
      </c>
      <c r="F216" s="47">
        <v>0</v>
      </c>
      <c r="G216" s="47">
        <v>0</v>
      </c>
      <c r="H216" s="47">
        <f t="shared" si="7"/>
        <v>6831.8708974667497</v>
      </c>
      <c r="I216" s="47">
        <v>585.16350672099179</v>
      </c>
      <c r="J216" s="53">
        <f t="shared" si="6"/>
        <v>7417.0344041877415</v>
      </c>
      <c r="M216" s="54"/>
    </row>
    <row r="217" spans="1:13">
      <c r="A217" s="49">
        <v>70</v>
      </c>
      <c r="B217" s="49">
        <v>198</v>
      </c>
      <c r="C217" s="46" t="s">
        <v>236</v>
      </c>
      <c r="D217" s="47">
        <v>0</v>
      </c>
      <c r="E217" s="47">
        <v>0</v>
      </c>
      <c r="F217" s="47">
        <v>0</v>
      </c>
      <c r="G217" s="47">
        <v>0</v>
      </c>
      <c r="H217" s="47">
        <f t="shared" si="7"/>
        <v>0</v>
      </c>
      <c r="I217" s="47">
        <v>-71781</v>
      </c>
      <c r="J217" s="53">
        <f t="shared" si="6"/>
        <v>-71781</v>
      </c>
      <c r="M217" s="54"/>
    </row>
    <row r="218" spans="1:13" ht="15.75" thickBot="1">
      <c r="A218" s="49">
        <v>999</v>
      </c>
      <c r="B218" s="49">
        <v>199</v>
      </c>
      <c r="C218" s="46" t="s">
        <v>237</v>
      </c>
      <c r="D218" s="47">
        <v>0</v>
      </c>
      <c r="E218" s="47">
        <v>493323.74248989497</v>
      </c>
      <c r="F218" s="47">
        <v>0</v>
      </c>
      <c r="G218" s="47">
        <v>0</v>
      </c>
      <c r="H218" s="47">
        <f t="shared" si="7"/>
        <v>493323.74248989497</v>
      </c>
      <c r="I218" s="47">
        <v>69463.888340462756</v>
      </c>
      <c r="J218" s="53">
        <f t="shared" si="6"/>
        <v>562787.63083035778</v>
      </c>
    </row>
    <row r="219" spans="1:13" ht="15.75" thickTop="1">
      <c r="A219" s="55"/>
      <c r="B219" s="55"/>
      <c r="C219" s="56" t="s">
        <v>335</v>
      </c>
      <c r="D219" s="57">
        <f t="shared" ref="D219:J219" si="8">SUM(D10:D218)</f>
        <v>1288368.3547358166</v>
      </c>
      <c r="E219" s="57">
        <f t="shared" si="8"/>
        <v>23793059.351324096</v>
      </c>
      <c r="F219" s="57">
        <f t="shared" si="8"/>
        <v>242121.37104206617</v>
      </c>
      <c r="G219" s="57">
        <f t="shared" si="8"/>
        <v>216840.16786653741</v>
      </c>
      <c r="H219" s="57">
        <f t="shared" si="8"/>
        <v>25540389.244968519</v>
      </c>
      <c r="I219" s="57">
        <f t="shared" si="8"/>
        <v>-2291442.8176505663</v>
      </c>
      <c r="J219" s="57">
        <f t="shared" si="8"/>
        <v>23248946.427317947</v>
      </c>
    </row>
    <row r="220" spans="1:13">
      <c r="A220" s="49"/>
      <c r="B220" s="49"/>
      <c r="C220" s="46"/>
      <c r="D220" s="47"/>
      <c r="E220" s="47"/>
      <c r="F220" s="47"/>
      <c r="G220" s="47"/>
      <c r="H220" s="47"/>
      <c r="I220" s="47"/>
      <c r="J220" s="47"/>
    </row>
    <row r="221" spans="1:13">
      <c r="A221" s="49"/>
      <c r="B221" s="49"/>
      <c r="C221" s="46"/>
      <c r="D221" s="47"/>
      <c r="E221" s="47"/>
      <c r="F221" s="47"/>
      <c r="G221" s="47"/>
      <c r="H221" s="47"/>
      <c r="I221" s="47"/>
      <c r="J221" s="47"/>
    </row>
  </sheetData>
  <printOptions horizontalCentered="1"/>
  <pageMargins left="0.7" right="0.7" top="0.75" bottom="0.75" header="0.3" footer="0.3"/>
  <pageSetup scale="72" fitToHeight="0" orientation="landscape" horizontalDpi="1200" verticalDpi="120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M12"/>
  <sheetViews>
    <sheetView workbookViewId="0">
      <selection activeCell="A3" sqref="A3:M3"/>
    </sheetView>
  </sheetViews>
  <sheetFormatPr defaultRowHeight="15"/>
  <cols>
    <col min="1" max="16384" width="9.140625" style="36"/>
  </cols>
  <sheetData>
    <row r="1" spans="1:13" s="32" customFormat="1" ht="18.75">
      <c r="A1" s="70" t="s">
        <v>313</v>
      </c>
      <c r="B1" s="70"/>
      <c r="C1" s="70"/>
      <c r="D1" s="70"/>
      <c r="E1" s="70"/>
      <c r="F1" s="70"/>
      <c r="G1" s="70"/>
      <c r="H1" s="70"/>
      <c r="I1" s="70"/>
      <c r="J1" s="70"/>
      <c r="K1" s="70"/>
      <c r="L1" s="70"/>
      <c r="M1" s="70"/>
    </row>
    <row r="2" spans="1:13" s="32" customFormat="1" ht="18.75">
      <c r="A2" s="70" t="s">
        <v>314</v>
      </c>
      <c r="B2" s="70"/>
      <c r="C2" s="70"/>
      <c r="D2" s="70"/>
      <c r="E2" s="70"/>
      <c r="F2" s="70"/>
      <c r="G2" s="70"/>
      <c r="H2" s="70"/>
      <c r="I2" s="70"/>
      <c r="J2" s="70"/>
      <c r="K2" s="70"/>
      <c r="L2" s="70"/>
      <c r="M2" s="70"/>
    </row>
    <row r="3" spans="1:13" s="32" customFormat="1" ht="18.75">
      <c r="A3" s="70" t="s">
        <v>448</v>
      </c>
      <c r="B3" s="70"/>
      <c r="C3" s="70"/>
      <c r="D3" s="70"/>
      <c r="E3" s="70"/>
      <c r="F3" s="70"/>
      <c r="G3" s="70"/>
      <c r="H3" s="70"/>
      <c r="I3" s="70"/>
      <c r="J3" s="70"/>
      <c r="K3" s="70"/>
      <c r="L3" s="70"/>
      <c r="M3" s="70"/>
    </row>
    <row r="4" spans="1:13" s="32" customFormat="1" ht="18.75">
      <c r="A4" s="70"/>
      <c r="B4" s="70"/>
      <c r="C4" s="70"/>
      <c r="D4" s="70"/>
      <c r="E4" s="70"/>
      <c r="F4" s="70"/>
      <c r="G4" s="70"/>
      <c r="H4" s="70"/>
      <c r="I4" s="70"/>
      <c r="J4" s="70"/>
      <c r="K4" s="70"/>
      <c r="L4" s="70"/>
      <c r="M4" s="70"/>
    </row>
    <row r="5" spans="1:13" s="32" customFormat="1" ht="18.75">
      <c r="A5" s="70"/>
      <c r="B5" s="70"/>
      <c r="C5" s="70"/>
      <c r="D5" s="70"/>
      <c r="E5" s="70"/>
      <c r="F5" s="70"/>
      <c r="G5" s="70"/>
      <c r="H5" s="70"/>
      <c r="I5" s="70"/>
      <c r="J5" s="70"/>
      <c r="K5" s="70"/>
      <c r="L5" s="70"/>
      <c r="M5" s="70"/>
    </row>
    <row r="12" spans="1:13" s="32" customFormat="1" ht="18.75">
      <c r="A12" s="70" t="s">
        <v>446</v>
      </c>
      <c r="B12" s="70"/>
      <c r="C12" s="70"/>
      <c r="D12" s="70"/>
      <c r="E12" s="70"/>
      <c r="F12" s="70"/>
      <c r="G12" s="70"/>
      <c r="H12" s="70"/>
      <c r="I12" s="70"/>
      <c r="J12" s="70"/>
      <c r="K12" s="70"/>
      <c r="L12" s="70"/>
      <c r="M12" s="70"/>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36</vt:i4>
      </vt:variant>
    </vt:vector>
  </HeadingPairs>
  <TitlesOfParts>
    <vt:vector size="47" baseType="lpstr">
      <vt:lpstr>Cover</vt:lpstr>
      <vt:lpstr>TOC</vt:lpstr>
      <vt:lpstr>1. Divider</vt:lpstr>
      <vt:lpstr>Narrative</vt:lpstr>
      <vt:lpstr>2. Divider</vt:lpstr>
      <vt:lpstr>CAP</vt:lpstr>
      <vt:lpstr>3. Divider</vt:lpstr>
      <vt:lpstr>Fixed Costs By Account</vt:lpstr>
      <vt:lpstr>4. Divider</vt:lpstr>
      <vt:lpstr>Fixed Costs By Division</vt:lpstr>
      <vt:lpstr>End</vt:lpstr>
      <vt:lpstr>CAP!alloc_1</vt:lpstr>
      <vt:lpstr>CAP!alloc_2</vt:lpstr>
      <vt:lpstr>CAP!alloc_3</vt:lpstr>
      <vt:lpstr>CAP!alloc_4</vt:lpstr>
      <vt:lpstr>CAP!exp_1</vt:lpstr>
      <vt:lpstr>CAP!exp_2</vt:lpstr>
      <vt:lpstr>CAP!exp_3</vt:lpstr>
      <vt:lpstr>CAP!exp_4</vt:lpstr>
      <vt:lpstr>CAP!func_1_0</vt:lpstr>
      <vt:lpstr>CAP!func_1_1</vt:lpstr>
      <vt:lpstr>CAP!func_1_2</vt:lpstr>
      <vt:lpstr>CAP!func_1_3</vt:lpstr>
      <vt:lpstr>CAP!func_2_0</vt:lpstr>
      <vt:lpstr>CAP!func_3_0</vt:lpstr>
      <vt:lpstr>CAP!func_4_0</vt:lpstr>
      <vt:lpstr>CAP!inc_1</vt:lpstr>
      <vt:lpstr>CAP!inc_2</vt:lpstr>
      <vt:lpstr>CAP!inc_3</vt:lpstr>
      <vt:lpstr>CAP!inc_4</vt:lpstr>
      <vt:lpstr>CAP!narr_1</vt:lpstr>
      <vt:lpstr>CAP!narr_2</vt:lpstr>
      <vt:lpstr>CAP!narr_3</vt:lpstr>
      <vt:lpstr>CAP!narr_4</vt:lpstr>
      <vt:lpstr>'1. Divider'!Print_Area</vt:lpstr>
      <vt:lpstr>'2. Divider'!Print_Area</vt:lpstr>
      <vt:lpstr>'3. Divider'!Print_Area</vt:lpstr>
      <vt:lpstr>'4. Divider'!Print_Area</vt:lpstr>
      <vt:lpstr>End!Print_Area</vt:lpstr>
      <vt:lpstr>'Fixed Costs By Account'!Print_Area</vt:lpstr>
      <vt:lpstr>'Fixed Costs By Division'!Print_Area</vt:lpstr>
      <vt:lpstr>Narrative!Print_Area</vt:lpstr>
      <vt:lpstr>TOC!Print_Area</vt:lpstr>
      <vt:lpstr>'Fixed Costs By Account'!Print_Titles</vt:lpstr>
      <vt:lpstr>'Fixed Costs By Division'!Print_Titles</vt:lpstr>
      <vt:lpstr>CAP!SummarySchedule</vt:lpstr>
      <vt:lpstr>CAP!TOC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MGT CAP v4.1.2.4</dc:title>
  <dc:creator>Heather Field</dc:creator>
  <cp:lastModifiedBy>Heather Field</cp:lastModifiedBy>
  <cp:lastPrinted>2016-12-13T05:12:40Z</cp:lastPrinted>
  <dcterms:created xsi:type="dcterms:W3CDTF">2019-12-13T23:38:57Z</dcterms:created>
  <dcterms:modified xsi:type="dcterms:W3CDTF">2019-12-13T23:40:45Z</dcterms:modified>
</cp:coreProperties>
</file>